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скрытие информации\факт 2020\Публ\"/>
    </mc:Choice>
  </mc:AlternateContent>
  <bookViews>
    <workbookView xWindow="0" yWindow="0" windowWidth="25200" windowHeight="11190"/>
  </bookViews>
  <sheets>
    <sheet name="стр.1_3" sheetId="1" r:id="rId1"/>
    <sheet name="Расшифровка прочих расходов" sheetId="2" r:id="rId2"/>
  </sheets>
  <definedNames>
    <definedName name="_xlnm.Print_Titles" localSheetId="0">стр.1_3!$15:$16</definedName>
    <definedName name="_xlnm.Print_Area" localSheetId="1">'Расшифровка прочих расходов'!$A$1:$F$72</definedName>
    <definedName name="_xlnm.Print_Area" localSheetId="0">стр.1_3!$A$1:$F$85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2" l="1"/>
  <c r="G44" i="1" l="1"/>
  <c r="H44" i="1"/>
  <c r="G45" i="1"/>
  <c r="H45" i="1"/>
  <c r="G49" i="1"/>
  <c r="H49" i="1"/>
  <c r="G50" i="1"/>
  <c r="H50" i="1"/>
  <c r="H69" i="2" l="1"/>
  <c r="G69" i="2"/>
  <c r="G68" i="2"/>
  <c r="H66" i="2"/>
  <c r="G66" i="2"/>
  <c r="G65" i="2"/>
  <c r="H65" i="2"/>
  <c r="H64" i="2"/>
  <c r="G64" i="2"/>
  <c r="G63" i="2"/>
  <c r="H63" i="2"/>
  <c r="H62" i="2"/>
  <c r="G62" i="2"/>
  <c r="G61" i="2"/>
  <c r="G60" i="2"/>
  <c r="H60" i="2"/>
  <c r="G59" i="2"/>
  <c r="H58" i="2"/>
  <c r="G58" i="2"/>
  <c r="D50" i="2"/>
  <c r="G56" i="2"/>
  <c r="H56" i="2"/>
  <c r="G55" i="2"/>
  <c r="H54" i="2"/>
  <c r="G54" i="2"/>
  <c r="G53" i="2"/>
  <c r="H52" i="2"/>
  <c r="G52" i="2"/>
  <c r="G51" i="2"/>
  <c r="H49" i="2"/>
  <c r="G49" i="2"/>
  <c r="G48" i="2"/>
  <c r="H48" i="2"/>
  <c r="H47" i="2"/>
  <c r="G47" i="2"/>
  <c r="G46" i="2"/>
  <c r="H46" i="2"/>
  <c r="H45" i="2"/>
  <c r="G45" i="2"/>
  <c r="G44" i="2"/>
  <c r="H43" i="2"/>
  <c r="G43" i="2"/>
  <c r="G42" i="2"/>
  <c r="G41" i="2"/>
  <c r="H41" i="2"/>
  <c r="H39" i="2"/>
  <c r="G39" i="2"/>
  <c r="G38" i="2"/>
  <c r="D37" i="2"/>
  <c r="G36" i="2"/>
  <c r="H36" i="2"/>
  <c r="G34" i="2"/>
  <c r="H33" i="2"/>
  <c r="G33" i="2"/>
  <c r="G32" i="2"/>
  <c r="B31" i="2"/>
  <c r="A31" i="2"/>
  <c r="D27" i="2"/>
  <c r="G24" i="2"/>
  <c r="H23" i="2"/>
  <c r="G23" i="2"/>
  <c r="G22" i="2"/>
  <c r="H21" i="2"/>
  <c r="G21" i="2"/>
  <c r="G19" i="2"/>
  <c r="H18" i="2"/>
  <c r="G18" i="2"/>
  <c r="G17" i="2"/>
  <c r="H16" i="2"/>
  <c r="G16" i="2"/>
  <c r="G15" i="2"/>
  <c r="H14" i="2"/>
  <c r="G14" i="2"/>
  <c r="G13" i="2"/>
  <c r="H12" i="2"/>
  <c r="G12" i="2"/>
  <c r="G11" i="2"/>
  <c r="H10" i="2"/>
  <c r="G10" i="2"/>
  <c r="H8" i="2"/>
  <c r="G8" i="2"/>
  <c r="D6" i="2"/>
  <c r="E6" i="2" s="1"/>
  <c r="E69" i="1"/>
  <c r="E74" i="1" s="1"/>
  <c r="D69" i="1"/>
  <c r="D74" i="1" s="1"/>
  <c r="E64" i="1"/>
  <c r="D64" i="1"/>
  <c r="E59" i="1"/>
  <c r="D59" i="1"/>
  <c r="D51" i="1"/>
  <c r="E51" i="1"/>
  <c r="E48" i="1"/>
  <c r="G43" i="1"/>
  <c r="H43" i="1" s="1"/>
  <c r="G42" i="1"/>
  <c r="H42" i="1" s="1"/>
  <c r="G39" i="1"/>
  <c r="H39" i="1" s="1"/>
  <c r="G37" i="1"/>
  <c r="H37" i="1" s="1"/>
  <c r="G36" i="1"/>
  <c r="H36" i="1" s="1"/>
  <c r="G34" i="1"/>
  <c r="H34" i="1" s="1"/>
  <c r="D27" i="1"/>
  <c r="D26" i="1"/>
  <c r="G26" i="1" s="1"/>
  <c r="H26" i="1" s="1"/>
  <c r="G25" i="1"/>
  <c r="H25" i="1" s="1"/>
  <c r="D24" i="1"/>
  <c r="G24" i="1" s="1"/>
  <c r="H24" i="1" s="1"/>
  <c r="G23" i="1"/>
  <c r="H23" i="1" s="1"/>
  <c r="D22" i="1"/>
  <c r="D48" i="1" s="1"/>
  <c r="G21" i="1"/>
  <c r="H21" i="1" s="1"/>
  <c r="D20" i="1"/>
  <c r="D20" i="2" s="1"/>
  <c r="D7" i="2" s="1"/>
  <c r="G48" i="1" l="1"/>
  <c r="H48" i="1" s="1"/>
  <c r="D35" i="2"/>
  <c r="D31" i="2" s="1"/>
  <c r="D46" i="1" s="1"/>
  <c r="D33" i="1" s="1"/>
  <c r="G28" i="1"/>
  <c r="H28" i="1" s="1"/>
  <c r="G9" i="2"/>
  <c r="G40" i="2"/>
  <c r="G57" i="2"/>
  <c r="D19" i="1"/>
  <c r="E20" i="1"/>
  <c r="G22" i="1"/>
  <c r="H22" i="1" s="1"/>
  <c r="G41" i="1"/>
  <c r="H41" i="1" s="1"/>
  <c r="H9" i="2"/>
  <c r="H11" i="2"/>
  <c r="H13" i="2"/>
  <c r="H15" i="2"/>
  <c r="H17" i="2"/>
  <c r="H19" i="2"/>
  <c r="H22" i="2"/>
  <c r="H24" i="2"/>
  <c r="H32" i="2"/>
  <c r="H34" i="2"/>
  <c r="H38" i="2"/>
  <c r="H40" i="2"/>
  <c r="H42" i="2"/>
  <c r="H44" i="2"/>
  <c r="H51" i="2"/>
  <c r="H53" i="2"/>
  <c r="H55" i="2"/>
  <c r="H57" i="2"/>
  <c r="H59" i="2"/>
  <c r="H61" i="2"/>
  <c r="H68" i="2"/>
  <c r="D18" i="1" l="1"/>
  <c r="H37" i="2"/>
  <c r="G37" i="2"/>
  <c r="E35" i="2"/>
  <c r="G50" i="2"/>
  <c r="H50" i="2"/>
  <c r="G20" i="1"/>
  <c r="H20" i="1" s="1"/>
  <c r="G35" i="2" l="1"/>
  <c r="H35" i="2"/>
  <c r="E31" i="2"/>
  <c r="E46" i="1" s="1"/>
  <c r="G46" i="1" s="1"/>
  <c r="H46" i="1" s="1"/>
  <c r="E20" i="2"/>
  <c r="G30" i="1"/>
  <c r="H30" i="1" s="1"/>
  <c r="E27" i="1"/>
  <c r="E33" i="1" l="1"/>
  <c r="G33" i="1" s="1"/>
  <c r="H33" i="1" s="1"/>
  <c r="G27" i="1"/>
  <c r="H27" i="1" s="1"/>
  <c r="E19" i="1"/>
  <c r="H20" i="2"/>
  <c r="E7" i="2"/>
  <c r="G20" i="2"/>
  <c r="H7" i="2" l="1"/>
  <c r="G7" i="2"/>
  <c r="G19" i="1"/>
  <c r="E47" i="1"/>
  <c r="G47" i="1" s="1"/>
  <c r="H47" i="1" s="1"/>
</calcChain>
</file>

<file path=xl/sharedStrings.xml><?xml version="1.0" encoding="utf-8"?>
<sst xmlns="http://schemas.openxmlformats.org/spreadsheetml/2006/main" count="446" uniqueCount="305">
  <si>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</si>
  <si>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</si>
  <si>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</si>
  <si>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</si>
  <si>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</si>
  <si>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</si>
  <si>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</si>
  <si>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r>
      <t xml:space="preserve">Наименование организации: </t>
    </r>
    <r>
      <rPr>
        <u/>
        <sz val="12"/>
        <color indexed="8"/>
        <rFont val="Times New Roman"/>
        <family val="1"/>
        <charset val="204"/>
      </rPr>
      <t>Филиал ПАО "Россети  Юг" - "Калмэнерго"</t>
    </r>
  </si>
  <si>
    <r>
      <t xml:space="preserve">ИНН:  </t>
    </r>
    <r>
      <rPr>
        <u/>
        <sz val="12"/>
        <color indexed="8"/>
        <rFont val="Times New Roman"/>
        <family val="1"/>
        <charset val="204"/>
      </rPr>
      <t>6164266561</t>
    </r>
  </si>
  <si>
    <r>
      <t xml:space="preserve">КПП:  </t>
    </r>
    <r>
      <rPr>
        <u/>
        <sz val="12"/>
        <color indexed="8"/>
        <rFont val="Times New Roman"/>
        <family val="1"/>
        <charset val="204"/>
      </rPr>
      <t>81602001</t>
    </r>
  </si>
  <si>
    <r>
      <t xml:space="preserve">Долгосрочный период регулирования: </t>
    </r>
    <r>
      <rPr>
        <u/>
        <sz val="12"/>
        <color indexed="8"/>
        <rFont val="Times New Roman"/>
        <family val="1"/>
        <charset val="204"/>
      </rPr>
      <t>2018- 2022 гг.</t>
    </r>
  </si>
  <si>
    <t>№ п/п</t>
  </si>
  <si>
    <t>Ед. изм.</t>
  </si>
  <si>
    <t>Примечание ***</t>
  </si>
  <si>
    <t>план *</t>
  </si>
  <si>
    <t>факт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</si>
  <si>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</si>
  <si>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</si>
  <si>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</si>
  <si>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</si>
  <si>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</si>
  <si>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</si>
  <si>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 xml:space="preserve">Недобор выручки сложился за счет снижения величины полезного отпуска электроэнергии (в том числе из-за фактора неблагоприятной эпидемиологической ситуации)  и изменения его структуры как по уровням напряжения, так и по группам потребителей. 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</si>
  <si>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</si>
  <si>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</si>
  <si>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</si>
  <si>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</si>
  <si>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</si>
  <si>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</si>
  <si>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1.1.1.1.1</t>
  </si>
  <si>
    <t>на ремонт</t>
  </si>
  <si>
    <t>В условиях успешного получения паспорта готовности ОЗП, выполнения плановых показателей надежности и качества со значительным улучшением, выполнением ремонтной программы в необходимом объеме, снижение расходов произошло в том числе за счет оптимизации расходов (экономия ввиду проведения закупочных процедур), а также перераспределением расходов в период неблагоприятной эпидемиологической ситуации, связанной с распространением новой коронавирусной инфекции (COVID-19)</t>
  </si>
  <si>
    <t>1.1.1.2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</si>
  <si>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</si>
  <si>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1.1.1.2.1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</si>
  <si>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</si>
  <si>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</si>
  <si>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</si>
  <si>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</si>
  <si>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</si>
  <si>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</si>
  <si>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</si>
  <si>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</si>
  <si>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В ТБР не в полном объеме включены расходы соц.характера, в том числе материальная помощь всех видов работникам и пенсионерам, компенсация приобретения путевок  и т.п.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</si>
  <si>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</si>
  <si>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</si>
  <si>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</si>
  <si>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</si>
  <si>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на листе "Расшифровка прочих расходов"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</si>
  <si>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</si>
  <si>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</si>
  <si>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</si>
  <si>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</si>
  <si>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</si>
  <si>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</si>
  <si>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</si>
  <si>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</si>
  <si>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Экономия по затратам сложилась в результате снижения сальдированного перетока электроэнергии из сетей ЕНЭС ввиду снижения полезного отпуска потребителей  (в том числе вследствие неблагоприятной эпидемиологической обстановки), а также снижения фактической ставки на оплату потерь в сетях ЕНЭС относительно учтенной в ТБР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</si>
  <si>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</si>
  <si>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</si>
  <si>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</si>
  <si>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</si>
  <si>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</si>
  <si>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</si>
  <si>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</si>
  <si>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</si>
  <si>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</si>
  <si>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</si>
  <si>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Учтенная в ТБР величина амортизации на 169 302 тыс.руб ниже признанной регулирующим органом экономически обоснованной (210 592 тыс.руб), не включает амортизационные отчисления по основным средствам, введенным  в 4 квартале 2019  года и в 2020 году</t>
  </si>
  <si>
    <t>1.2.7</t>
  </si>
  <si>
    <t>прибыль на капитальные вложения</t>
  </si>
  <si>
    <t>1.2.8</t>
  </si>
  <si>
    <t>налог на прибыль</t>
  </si>
  <si>
    <t>Налог на прибыль распределен на филиал в соответствии с  Положением по управленческому учету ПАО "МРСК Юга", утвержденным приказом ПАО "МРСК Юга" от 30.11.2017 г. №865. В соответствии с п.20 Основ ценообразования включает величину налога на прибыль, относимую по данным раздельного учета к деятельности по оказанию услуг по передаче электрической энергии и осуществлению технологического присоединения к электрическим сетям.
В соответствии с налоговой декларацией, текущий налог на прибыль по виду деятельности "передача электроэнергии" составил 15 735,37 тыс.руб.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</si>
  <si>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</si>
  <si>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</si>
  <si>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</si>
  <si>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</si>
  <si>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</si>
  <si>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</si>
  <si>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</si>
  <si>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</si>
  <si>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</si>
  <si>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</si>
  <si>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</si>
  <si>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на листе "Расшифровка прочих расходов"…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</si>
  <si>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</si>
  <si>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</si>
  <si>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%</t>
  </si>
  <si>
    <t>II</t>
  </si>
  <si>
    <t>Справочно: расходы на ремонт, всего (пункт 1.1.1.1.1 + пункт 1.1.1.2.1 + пункт 1.1.2.1)</t>
  </si>
  <si>
    <t>III</t>
  </si>
  <si>
    <t>Необходимая валовая выручка на оплату технологического расхода (потерь) электроэнергии</t>
  </si>
  <si>
    <t xml:space="preserve">За счет снижения объема потерь. Кроме того, фактические расходы не учитывают составляющую расходов по сбытовой надбавке по потерям в г.Элиста , так филиал выполняет функции ГП в зоне г.Элиста. </t>
  </si>
  <si>
    <t>Справочно:
Объем технологических потерь</t>
  </si>
  <si>
    <t>млн.кВт.ч</t>
  </si>
  <si>
    <t xml:space="preserve">Снижение общей величины электропотребления в регионе (в том числе в связи с неблагоприятной эпидемиологической ситуацией), а также снижение уровня потерь электроэнергии за счет реализации энергосервисных контрактов по установке приборов учета 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</si>
  <si>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</si>
  <si>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 руб./МВтч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</si>
  <si>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</si>
  <si>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</si>
  <si>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r>
      <t xml:space="preserve">общее количество точек подключения на конец года </t>
    </r>
    <r>
      <rPr>
        <sz val="8"/>
        <rFont val="Times New Roman"/>
        <family val="1"/>
        <charset val="204"/>
      </rPr>
      <t>[1]</t>
    </r>
  </si>
  <si>
    <t>шт.</t>
  </si>
  <si>
    <t>2</t>
  </si>
  <si>
    <t>Трансформаторная мощность подстанций, всего</t>
  </si>
  <si>
    <t>МВа</t>
  </si>
  <si>
    <t>2.1.</t>
  </si>
  <si>
    <t>в том числе трансформаторная мощность подстанций на уровне напряжения ВН</t>
  </si>
  <si>
    <t>2.2.</t>
  </si>
  <si>
    <t>в том числе трансформаторная мощность подстанций на уровне напряжения СН1</t>
  </si>
  <si>
    <t>2.3.</t>
  </si>
  <si>
    <r>
      <t>в том числе трансформаторная мощность подстанций на уровне напряжения СН2</t>
    </r>
    <r>
      <rPr>
        <sz val="10"/>
        <rFont val="Arial Cyr"/>
        <charset val="204"/>
      </rPr>
      <t/>
    </r>
  </si>
  <si>
    <t>2.4.</t>
  </si>
  <si>
    <t>в том числе трансформаторная мощность подстанций на уровне напряжения НН</t>
  </si>
  <si>
    <t>3</t>
  </si>
  <si>
    <t>Количество условных единиц по линиям электропередач, всего</t>
  </si>
  <si>
    <t>у.е.</t>
  </si>
  <si>
    <t>3.1.</t>
  </si>
  <si>
    <t>в том числе количество условных единиц по линиям электропередач на  уровне напряжения ВН</t>
  </si>
  <si>
    <t>3.2.</t>
  </si>
  <si>
    <t>в том числе количество условных единиц по линиям электропередач на  уровне напряжения СН1</t>
  </si>
  <si>
    <t>3.3.</t>
  </si>
  <si>
    <r>
      <t>в том числе количество условных единиц по линиям электропередач на  уровне напряжения СН2</t>
    </r>
    <r>
      <rPr>
        <sz val="10"/>
        <rFont val="Arial Cyr"/>
        <charset val="204"/>
      </rPr>
      <t/>
    </r>
  </si>
  <si>
    <t>3.4.</t>
  </si>
  <si>
    <t>в том числе количество условных единиц по линиям электропередач на  уровне напряжения НН</t>
  </si>
  <si>
    <t>4</t>
  </si>
  <si>
    <t>Количество условных единиц по подстанциям, всего</t>
  </si>
  <si>
    <t>4.1.</t>
  </si>
  <si>
    <t>в том числе количество условных единиц по подстанциям на  уровне напряжения ВН</t>
  </si>
  <si>
    <t>4.2.</t>
  </si>
  <si>
    <t>в том числе количество условных единиц по подстанциям на  уровне напряжения СН1</t>
  </si>
  <si>
    <t>4.3.</t>
  </si>
  <si>
    <r>
      <t>в том числе количество условных единиц по подстанциям на  уровне напряжения СН2</t>
    </r>
    <r>
      <rPr>
        <sz val="10"/>
        <rFont val="Arial Cyr"/>
        <charset val="204"/>
      </rPr>
      <t/>
    </r>
  </si>
  <si>
    <t>4.4.</t>
  </si>
  <si>
    <t>в том числе количество условных единиц по подстанциям на  уровне напряжения НН</t>
  </si>
  <si>
    <t>5</t>
  </si>
  <si>
    <t>Длина линий электропередач, всего</t>
  </si>
  <si>
    <t>км</t>
  </si>
  <si>
    <t>5.1.</t>
  </si>
  <si>
    <t>в том числе длина линий электропередач на  уровне напряжения ВН</t>
  </si>
  <si>
    <t>5.2.</t>
  </si>
  <si>
    <t>в том числе длина линий электропередач на  уровне напряжения СН1</t>
  </si>
  <si>
    <t>5.3.</t>
  </si>
  <si>
    <r>
      <t>в том числе длина линий электропередач на  уровне напряжения СН2</t>
    </r>
    <r>
      <rPr>
        <sz val="10"/>
        <rFont val="Arial Cyr"/>
        <charset val="204"/>
      </rPr>
      <t/>
    </r>
  </si>
  <si>
    <t>5.4.</t>
  </si>
  <si>
    <t>в том числе длина линий электропередач на  уровне напряжения НН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</si>
  <si>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</si>
  <si>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</si>
  <si>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</si>
  <si>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</si>
  <si>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</si>
  <si>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</si>
  <si>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</si>
  <si>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</si>
  <si>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[1] -  указано максимальное за год число точек поставки потребителей услуг сетевой организации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</si>
  <si>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</si>
  <si>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</si>
  <si>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</si>
  <si>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</si>
  <si>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</si>
  <si>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Расшифровка статьи 1.1.3.3.</t>
  </si>
  <si>
    <t>N 
п/п</t>
  </si>
  <si>
    <t>Показатель</t>
  </si>
  <si>
    <t>Ед.изм.</t>
  </si>
  <si>
    <t>2020 год</t>
  </si>
  <si>
    <t>Пояснения</t>
  </si>
  <si>
    <t>Откл</t>
  </si>
  <si>
    <t>план</t>
  </si>
  <si>
    <t xml:space="preserve">в том числе прочие расходы </t>
  </si>
  <si>
    <t>1.1.3.3.1</t>
  </si>
  <si>
    <t>Электроэнергия на хознужды</t>
  </si>
  <si>
    <t>тыс.руб.</t>
  </si>
  <si>
    <t xml:space="preserve">Снижение расходов в результате проведения мероприятий по энергосбережению: замена светильников наружного и внутреннего освещения на светодиодные и  установка датчиков движения. </t>
  </si>
  <si>
    <t>1.1.3.3.2</t>
  </si>
  <si>
    <t>Услуги связи</t>
  </si>
  <si>
    <t xml:space="preserve">Снижение стоимости (цены)  аренды связи </t>
  </si>
  <si>
    <t>1.1.3.3.3</t>
  </si>
  <si>
    <t xml:space="preserve">Расходы на услуги вневедомственной охраны </t>
  </si>
  <si>
    <t>1.1.3.3.4</t>
  </si>
  <si>
    <t>Расходы на услуги коммунального хозяйства</t>
  </si>
  <si>
    <t xml:space="preserve"> Объем потребления газа снижен в связи с  температурным режимом. Фактические расходы на дератизацию помещений, связанные с профилактикой коронавирусной инфекции, отражены в составе неподконтрольных расходов</t>
  </si>
  <si>
    <t>1.1.3.3.5</t>
  </si>
  <si>
    <t>Расходы на юридические, информационные, аудиторские, консультационные услуги, прочие услуги сторонних организаций</t>
  </si>
  <si>
    <t>В ТБР не учтены расходы на сертификацию электроэнергии, не в полном объеме в ТБР учтены расходы на ТО автотранспорта, предоставление метеоданных и другие услуги</t>
  </si>
  <si>
    <t>1.1.3.3.6</t>
  </si>
  <si>
    <t>Расходы на командировки и представительские,  на обеспечение нормальных условий труда и мер по технике безопасности</t>
  </si>
  <si>
    <t>1.1.3.3.7</t>
  </si>
  <si>
    <t>Расходы на подготовку кадров</t>
  </si>
  <si>
    <t>1.1.3.3.8</t>
  </si>
  <si>
    <t>расходы на страхование</t>
  </si>
  <si>
    <t xml:space="preserve">В ТБР не учтены расходы на добровольное медицинское страхование </t>
  </si>
  <si>
    <t>1.1.3.3.9</t>
  </si>
  <si>
    <t>Затраты по управлению собственностью</t>
  </si>
  <si>
    <t>В 2020 году в соответствии с главой V.7 Земельного кодекса РФ Общество активно применяет практику оформления прав на з/у под объектами электросетевого хозяйства путем установления публичного сервитута. Применение указанного правового института позволяет не формировать земельный участок, и, соответственно, не согласовывать границы участком со смежными землепользователями (в том числе в судебном порядке), что позволило существенно сократить  сроки выполнения работ и отразилось на объеме принятых по актам работ.</t>
  </si>
  <si>
    <t>1.1.3.3.10</t>
  </si>
  <si>
    <t>Управленческие расходы ПАО "Россети Юг"</t>
  </si>
  <si>
    <t>1.1.3.3.11</t>
  </si>
  <si>
    <t>Расходы ПАО "Россети"</t>
  </si>
  <si>
    <t>1.1.3.3.12</t>
  </si>
  <si>
    <t>Канцелярские, почтово-телеграфные расходы, подписка, приобретение тех.литературы</t>
  </si>
  <si>
    <t>В ТБР расходы  учтены ниже потребности</t>
  </si>
  <si>
    <t>1.1.3.3.13</t>
  </si>
  <si>
    <t>Другие прочие расходы</t>
  </si>
  <si>
    <t>В ТБР не учтены или учтены не в полном объема раходы на атестацию и защите объектов информации, на получение разрешений и лицензий</t>
  </si>
  <si>
    <t>1.1.3.3.15.1</t>
  </si>
  <si>
    <t>Оплата дней нетрудоспособности</t>
  </si>
  <si>
    <t>1.1.3.3.15.2</t>
  </si>
  <si>
    <t>Затраты  на экологию (кроме налогов и сборов)</t>
  </si>
  <si>
    <t>1.1.3.3.15.3</t>
  </si>
  <si>
    <t>Услуги по аттестации объекта информатизации, технической защите информации, составляющей государственную тайну</t>
  </si>
  <si>
    <t>1.1.3.3.15.4</t>
  </si>
  <si>
    <t>Расходы на получение разрешений и лицензий</t>
  </si>
  <si>
    <t>Расшифровка статьи 1.2.12</t>
  </si>
  <si>
    <t>1.2.12.1</t>
  </si>
  <si>
    <t>тепловая энергия на хоз.нужды</t>
  </si>
  <si>
    <t>с  апреля 2019 года отопление административного здания Городовиковского РЭС переведено на автономное</t>
  </si>
  <si>
    <t>1.2.12.2</t>
  </si>
  <si>
    <t>Проценты по кредитам банков</t>
  </si>
  <si>
    <t>В ТБР расходы  не учтены</t>
  </si>
  <si>
    <t>1.2.12.3</t>
  </si>
  <si>
    <t>Резерв по сомнительным долгам (сальдо)</t>
  </si>
  <si>
    <t>РСТ РК в НВВ на 2020г  учла  расходы на резервы по сомнительным долгам в заявленном филиалом размере. По факту отражено сальдо создания/восстановления резервов по сомнительным долгам, в том числе по ДЗ сбытовой компании АО "Калмэнергосбыт" за услуги по передаче электроэнергии</t>
  </si>
  <si>
    <t>1.2.12.4</t>
  </si>
  <si>
    <t>Прочие неподконтрольные расходы , в т.ч.:</t>
  </si>
  <si>
    <t>1.2.12.4.1</t>
  </si>
  <si>
    <t>Убыток прошлых лет, выявл. в отч. периоде</t>
  </si>
  <si>
    <t>1.2.12.4.2</t>
  </si>
  <si>
    <t>Содержание социальной сферы за счет прибыли и расходы на содержание непроизводственных объектов</t>
  </si>
  <si>
    <t>В ТБР не учтены расходы  на отчисления профсоюзу по локальным нормативным актам</t>
  </si>
  <si>
    <t>1.2.12.4.2.1</t>
  </si>
  <si>
    <t>Расходы на проведение спортивных мероприятий</t>
  </si>
  <si>
    <t>1.2.12.4.2.2</t>
  </si>
  <si>
    <t>Расходы на проведение  культурно-просветительных мероприятий</t>
  </si>
  <si>
    <t>1.2.12.4.2.3</t>
  </si>
  <si>
    <t>Расходы на отчисления профсоюзу по локальным нормативным актам</t>
  </si>
  <si>
    <t>1.2.12.4.2.4</t>
  </si>
  <si>
    <t>Расходы на празднование Дня энергетика и Нового года</t>
  </si>
  <si>
    <t>1.2.12.4.2.5</t>
  </si>
  <si>
    <t>Расходы Детские новогодние подарки</t>
  </si>
  <si>
    <t>1.2.12.4.2.6</t>
  </si>
  <si>
    <t xml:space="preserve"> расходы на содержание непроизводственных объектов</t>
  </si>
  <si>
    <t>1.2.12.4.3</t>
  </si>
  <si>
    <t>Фонд заработной платы непроизводственного характера</t>
  </si>
  <si>
    <t>1.2.12.4.4</t>
  </si>
  <si>
    <t>Расходы Оплата услуг кредитных организаций</t>
  </si>
  <si>
    <t>В ТБР приняты расходы на уровне  фактических расходов 2018 года с учетом идексации</t>
  </si>
  <si>
    <t>1.2.12.4.5</t>
  </si>
  <si>
    <t>Расходы Резерв под снижение стоимости материальных ценностей</t>
  </si>
  <si>
    <t>1.2.12.4.6</t>
  </si>
  <si>
    <t>Расходы Штрафы, пени, неустойки и  возмещение причиненного ущерба морального и материального по решению суда</t>
  </si>
  <si>
    <t>1.2.12.4.7</t>
  </si>
  <si>
    <t>Расходы Проценты за пользование чужими денежными средствами и по договорам реструктуризации</t>
  </si>
  <si>
    <t>1.2.12.4.8</t>
  </si>
  <si>
    <t>Расходы Судебные издержки</t>
  </si>
  <si>
    <t>1.2.12.4.9</t>
  </si>
  <si>
    <t>Государственная пошлина и прочие сборы</t>
  </si>
  <si>
    <t>Снижены расходы по госпошлине по хозяйственным договорам</t>
  </si>
  <si>
    <t>1.2.12.4.9.1</t>
  </si>
  <si>
    <t xml:space="preserve"> Госпошлины по хозяйственным договорам</t>
  </si>
  <si>
    <t>1.2.12.4.9.2</t>
  </si>
  <si>
    <t xml:space="preserve"> Госпошлины, уплачиваемые за предоставление сведений из государственных реестров</t>
  </si>
  <si>
    <t>1.2.12.4.9.3</t>
  </si>
  <si>
    <t xml:space="preserve"> Госпошлины/сборы, уплачиваемые за получение лицензий и разрешений</t>
  </si>
  <si>
    <t>1.2.12.4.9.4</t>
  </si>
  <si>
    <t xml:space="preserve"> Госпошлины, уплачиваемые при подаче любых заявлений в суд (кроме первоначальных исков по хозяйственным договорам)</t>
  </si>
  <si>
    <t>1.2.12.4.9.5</t>
  </si>
  <si>
    <t xml:space="preserve"> Госпошлины, уплачиваемые при регистрации и перерегистрации транспорта, в случае, когда их стоимость не включена в стоимость ОС</t>
  </si>
  <si>
    <t>1.2.12.4.9.6</t>
  </si>
  <si>
    <t>Госпошлины, уплачиваемые за оформление/переоформление прочих документов</t>
  </si>
  <si>
    <t>1.2.12.4.9.7</t>
  </si>
  <si>
    <t xml:space="preserve"> Госпошлины, уплачиваемые при регистрации и перерегистрации недвижимости, в случае, когда их стоимость не включена в стоимость ОС</t>
  </si>
  <si>
    <t>1.2.12.4.10</t>
  </si>
  <si>
    <t>Расходы на СМИ, PR</t>
  </si>
  <si>
    <t>1.2.12.4.11</t>
  </si>
  <si>
    <t>Расходы по ликвидации (списанию) объектов ОС, НЗС</t>
  </si>
  <si>
    <t>расходы  по демонтажу и списанию ОС, пришедших в негодность в связи с физическим износом и моральным устареванием, а также  расходы по демонтажу и списанию ОС в результате инвестиционной деятельности (относительно заявленных филиалом  на 2020 год расходов 2 751,58 тыс.руб. в ТБР было учтено на уровне факта за 2018 год с применением ИПЦ)</t>
  </si>
  <si>
    <t>1.2.12.4.12</t>
  </si>
  <si>
    <t>Списание неликвидных ТМЦ и ТМЦ непроизводственного характера</t>
  </si>
  <si>
    <t>1.2.12.4.13</t>
  </si>
  <si>
    <t>Расходы Вода питьевая</t>
  </si>
  <si>
    <t>1.2.12.4.14</t>
  </si>
  <si>
    <t>Расходы Командировочные расходы непроизводственного характера</t>
  </si>
  <si>
    <t>1.2.12.4.15</t>
  </si>
  <si>
    <t>Расходы по выявленному бездоговорному потреблению электроэнергии, кроме расходов на покупную электроэнергию</t>
  </si>
  <si>
    <t>1.2.12.4.16</t>
  </si>
  <si>
    <t>Расходы на обучение, включая стипендии, на подготовку и переподготовку работников в штате и вне штата</t>
  </si>
  <si>
    <t>1.2.12.4.17</t>
  </si>
  <si>
    <t>Расходы Услуги оценщиков: оценка имущества, арендной платы, актуализация оценки</t>
  </si>
  <si>
    <t>1.2.12.4.18</t>
  </si>
  <si>
    <t>Расходы Страховые взносы</t>
  </si>
  <si>
    <t>1.2.12.4.19</t>
  </si>
  <si>
    <t>Прочие другие расходы</t>
  </si>
  <si>
    <t>1.2.12.4.20</t>
  </si>
  <si>
    <t>Затраты, связанные с профилактикой коронавирусной инфекции, в т.ч.:</t>
  </si>
  <si>
    <t>Чрезвычайные/непредвиденные затраты, связанные с профилактикой и предотвращением распространения новой коронавирусной инфекции (COVID-19) на территории Республики Калмыкия.</t>
  </si>
  <si>
    <t>Прочие материалы средства защиты от вируса</t>
  </si>
  <si>
    <t>Доплаты и надбавки к тарифным ставкам и окладам (коронавирус)</t>
  </si>
  <si>
    <t>Услуги коммунального хозяйства - дератизация помещений</t>
  </si>
  <si>
    <t>Добровольное медицинское страхование сотрудников (ДМС)</t>
  </si>
  <si>
    <t>Рост затрат связан с производственной необходимостью дополнительного обучения персонала, в том числе с целью исполнения требований Федерального закона от 27.12.2018 № 522-ФЗ; а также необходимостью профессиональной подготовки персонала с целью обеспечения соответствия работников профессиональным стандартам.</t>
  </si>
  <si>
    <t>В ТБР не учтены расходы оценке технического состояния основного электротехнического оборудования, на услуги по разработке схем перспективного развития сетей, а также на услуги подрядчиков по ремонту ЛЭП и ПС, на услуги подрядчиков по ремонту транспорта</t>
  </si>
  <si>
    <t>Основное снижение по налогу на имущество, введенное и принятое на баланс филиала в рамках исполнения утвержденной инвестиционной программы</t>
  </si>
  <si>
    <t>По факту отражен убыток за 2020 год с учетом фактических выпадающих по ТПП и сальдо прочих доходов и расходов из прибыли</t>
  </si>
  <si>
    <t>ВН 6,08%; СН-I 6,04%; СНII-7,84%; НН-12,76%</t>
  </si>
  <si>
    <t>Приложение №1 к приказу РСТ Республики Калмыкия от 26.12.2017 № 98-п/э "Об утверждении долгосрочных параметров регулирования филиала ПАО "МРСК Юга"-"Калмэнерго" в редакции приказа РСТ Республики Калмыкия от 30.10.2020 № 43-п/э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</si>
</sst>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00000"/>
    <numFmt numFmtId="165" formatCode="#,##0.0"/>
    <numFmt numFmtId="166" formatCode="_-* #,##0.00_р_._-;\-* #,##0.00_р_._-;_-* &quot;-&quot;??_р_._-;_-@_-"/>
    <numFmt numFmtId="167" formatCode="#,##0.00000"/>
    <numFmt numFmtId="168" formatCode="0.0"/>
    <numFmt numFmtId="169" formatCode="#,##0.000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 Narrow"/>
      <family val="2"/>
      <charset val="204"/>
    </font>
    <font>
      <b/>
      <sz val="10.5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Arial Cyr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9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 Cyr"/>
      <charset val="204"/>
    </font>
    <font>
      <sz val="9"/>
      <color rgb="FFFF0000"/>
      <name val="Times New Roman"/>
      <family val="1"/>
      <charset val="204"/>
    </font>
    <font>
      <sz val="10"/>
      <name val="Tahoma"/>
      <family val="2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ahoma"/>
      <family val="2"/>
      <charset val="204"/>
    </font>
    <font>
      <i/>
      <sz val="10"/>
      <name val="Tahoma"/>
      <family val="2"/>
      <charset val="204"/>
    </font>
    <font>
      <i/>
      <sz val="10"/>
      <name val="Arial Cyr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5" fillId="0" borderId="11" applyBorder="0">
      <alignment horizontal="center" vertical="center" wrapText="1"/>
    </xf>
    <xf numFmtId="0" fontId="1" fillId="0" borderId="0"/>
    <xf numFmtId="0" fontId="2" fillId="0" borderId="0"/>
    <xf numFmtId="4" fontId="39" fillId="5" borderId="0" applyBorder="0">
      <alignment horizontal="right"/>
    </xf>
  </cellStyleXfs>
  <cellXfs count="19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64" fontId="4" fillId="0" borderId="0" xfId="0" applyNumberFormat="1" applyFont="1"/>
    <xf numFmtId="165" fontId="4" fillId="0" borderId="0" xfId="0" applyNumberFormat="1" applyFont="1"/>
    <xf numFmtId="165" fontId="9" fillId="0" borderId="0" xfId="0" applyNumberFormat="1" applyFont="1" applyFill="1"/>
    <xf numFmtId="4" fontId="4" fillId="0" borderId="0" xfId="0" applyNumberFormat="1" applyFont="1" applyFill="1"/>
    <xf numFmtId="9" fontId="4" fillId="0" borderId="0" xfId="2" applyFont="1"/>
    <xf numFmtId="4" fontId="9" fillId="0" borderId="0" xfId="0" applyNumberFormat="1" applyFont="1" applyFill="1"/>
    <xf numFmtId="0" fontId="10" fillId="0" borderId="0" xfId="0" applyFont="1"/>
    <xf numFmtId="0" fontId="10" fillId="0" borderId="3" xfId="0" applyFont="1" applyBorder="1" applyAlignment="1">
      <alignment horizontal="center" vertical="center"/>
    </xf>
    <xf numFmtId="166" fontId="12" fillId="0" borderId="7" xfId="3" applyFont="1" applyFill="1" applyBorder="1" applyAlignment="1" applyProtection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justify" vertical="center" wrapText="1"/>
    </xf>
    <xf numFmtId="0" fontId="13" fillId="2" borderId="8" xfId="0" applyFont="1" applyFill="1" applyBorder="1" applyAlignment="1">
      <alignment horizontal="center" vertical="center"/>
    </xf>
    <xf numFmtId="165" fontId="13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3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4" fontId="13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10" fontId="10" fillId="0" borderId="0" xfId="2" applyNumberFormat="1" applyFont="1"/>
    <xf numFmtId="0" fontId="13" fillId="0" borderId="0" xfId="0" applyFont="1"/>
    <xf numFmtId="49" fontId="10" fillId="0" borderId="8" xfId="0" applyNumberFormat="1" applyFont="1" applyBorder="1" applyAlignment="1">
      <alignment horizontal="left" vertical="center"/>
    </xf>
    <xf numFmtId="165" fontId="10" fillId="0" borderId="8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horizontal="center" vertical="center"/>
    </xf>
    <xf numFmtId="10" fontId="10" fillId="0" borderId="0" xfId="2" applyNumberFormat="1" applyFont="1" applyAlignment="1">
      <alignment horizontal="left" vertical="center"/>
    </xf>
    <xf numFmtId="0" fontId="16" fillId="0" borderId="3" xfId="0" applyFont="1" applyFill="1" applyBorder="1" applyAlignment="1">
      <alignment vertical="center" wrapText="1"/>
    </xf>
    <xf numFmtId="165" fontId="10" fillId="3" borderId="8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165" fontId="10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3" borderId="8" xfId="0" applyFont="1" applyFill="1" applyBorder="1" applyAlignment="1">
      <alignment horizontal="left" vertical="center" wrapText="1"/>
    </xf>
    <xf numFmtId="4" fontId="10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0" xfId="0" applyNumberFormat="1" applyFont="1"/>
    <xf numFmtId="4" fontId="15" fillId="0" borderId="0" xfId="0" applyNumberFormat="1" applyFont="1"/>
    <xf numFmtId="4" fontId="10" fillId="0" borderId="8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4" fontId="18" fillId="3" borderId="8" xfId="0" applyNumberFormat="1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167" fontId="10" fillId="0" borderId="0" xfId="0" applyNumberFormat="1" applyFont="1"/>
    <xf numFmtId="4" fontId="13" fillId="3" borderId="8" xfId="0" applyNumberFormat="1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left" vertical="center"/>
    </xf>
    <xf numFmtId="166" fontId="15" fillId="0" borderId="0" xfId="1" applyFont="1"/>
    <xf numFmtId="2" fontId="10" fillId="0" borderId="8" xfId="0" applyNumberFormat="1" applyFont="1" applyFill="1" applyBorder="1" applyAlignment="1">
      <alignment horizontal="left" vertical="center" wrapText="1"/>
    </xf>
    <xf numFmtId="10" fontId="10" fillId="0" borderId="8" xfId="2" applyNumberFormat="1" applyFont="1" applyBorder="1" applyAlignment="1">
      <alignment horizontal="center" vertical="center"/>
    </xf>
    <xf numFmtId="10" fontId="10" fillId="3" borderId="8" xfId="2" applyNumberFormat="1" applyFont="1" applyFill="1" applyBorder="1" applyAlignment="1">
      <alignment horizontal="center" vertical="center"/>
    </xf>
    <xf numFmtId="10" fontId="10" fillId="0" borderId="8" xfId="0" applyNumberFormat="1" applyFont="1" applyFill="1" applyBorder="1" applyAlignment="1">
      <alignment horizontal="left" vertical="center" wrapText="1"/>
    </xf>
    <xf numFmtId="10" fontId="15" fillId="0" borderId="0" xfId="2" applyNumberFormat="1" applyFont="1"/>
    <xf numFmtId="4" fontId="10" fillId="0" borderId="8" xfId="4" applyNumberFormat="1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168" fontId="4" fillId="0" borderId="0" xfId="0" applyNumberFormat="1" applyFont="1"/>
    <xf numFmtId="0" fontId="19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4" fontId="3" fillId="0" borderId="0" xfId="0" applyNumberFormat="1" applyFont="1"/>
    <xf numFmtId="4" fontId="4" fillId="0" borderId="0" xfId="0" applyNumberFormat="1" applyFont="1"/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4" fontId="0" fillId="0" borderId="0" xfId="0" applyNumberFormat="1"/>
    <xf numFmtId="0" fontId="21" fillId="0" borderId="0" xfId="0" applyFont="1"/>
    <xf numFmtId="4" fontId="23" fillId="0" borderId="0" xfId="0" applyNumberFormat="1" applyFont="1"/>
    <xf numFmtId="0" fontId="23" fillId="0" borderId="0" xfId="0" applyFont="1"/>
    <xf numFmtId="0" fontId="2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/>
    <xf numFmtId="0" fontId="26" fillId="0" borderId="8" xfId="5" applyFont="1" applyFill="1" applyBorder="1">
      <alignment horizontal="center" vertical="center" wrapText="1"/>
    </xf>
    <xf numFmtId="0" fontId="26" fillId="0" borderId="8" xfId="5" applyFont="1" applyFill="1" applyBorder="1" applyAlignment="1">
      <alignment horizontal="center" vertical="center" wrapText="1"/>
    </xf>
    <xf numFmtId="0" fontId="27" fillId="0" borderId="0" xfId="0" applyFont="1"/>
    <xf numFmtId="165" fontId="5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top"/>
    </xf>
    <xf numFmtId="3" fontId="4" fillId="0" borderId="13" xfId="0" applyNumberFormat="1" applyFont="1" applyBorder="1"/>
    <xf numFmtId="10" fontId="4" fillId="0" borderId="0" xfId="2" applyNumberFormat="1" applyFont="1"/>
    <xf numFmtId="0" fontId="26" fillId="0" borderId="8" xfId="0" applyFont="1" applyFill="1" applyBorder="1" applyAlignment="1">
      <alignment horizontal="right" vertical="center"/>
    </xf>
    <xf numFmtId="0" fontId="26" fillId="0" borderId="8" xfId="6" applyNumberFormat="1" applyFont="1" applyFill="1" applyBorder="1" applyAlignment="1" applyProtection="1">
      <alignment vertical="center" wrapText="1"/>
    </xf>
    <xf numFmtId="0" fontId="26" fillId="0" borderId="8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/>
    <xf numFmtId="10" fontId="4" fillId="0" borderId="0" xfId="2" applyNumberFormat="1" applyFont="1" applyFill="1"/>
    <xf numFmtId="0" fontId="27" fillId="0" borderId="0" xfId="0" applyFont="1" applyFill="1"/>
    <xf numFmtId="165" fontId="27" fillId="0" borderId="0" xfId="0" applyNumberFormat="1" applyFont="1"/>
    <xf numFmtId="165" fontId="27" fillId="0" borderId="0" xfId="0" applyNumberFormat="1" applyFont="1" applyFill="1"/>
    <xf numFmtId="0" fontId="26" fillId="0" borderId="8" xfId="0" applyFont="1" applyFill="1" applyBorder="1" applyAlignment="1">
      <alignment horizontal="right" vertical="center" wrapText="1"/>
    </xf>
    <xf numFmtId="0" fontId="26" fillId="0" borderId="8" xfId="6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left" vertical="top"/>
    </xf>
    <xf numFmtId="0" fontId="4" fillId="0" borderId="8" xfId="0" applyNumberFormat="1" applyFont="1" applyFill="1" applyBorder="1" applyAlignment="1">
      <alignment horizontal="left" vertical="top" wrapText="1"/>
    </xf>
    <xf numFmtId="0" fontId="28" fillId="0" borderId="0" xfId="0" applyFont="1" applyFill="1"/>
    <xf numFmtId="4" fontId="29" fillId="0" borderId="0" xfId="0" applyNumberFormat="1" applyFont="1" applyFill="1"/>
    <xf numFmtId="0" fontId="30" fillId="0" borderId="8" xfId="0" applyFont="1" applyFill="1" applyBorder="1" applyAlignment="1">
      <alignment horizontal="right"/>
    </xf>
    <xf numFmtId="0" fontId="30" fillId="0" borderId="8" xfId="6" applyNumberFormat="1" applyFont="1" applyFill="1" applyBorder="1" applyAlignment="1" applyProtection="1">
      <alignment vertical="center" wrapText="1"/>
    </xf>
    <xf numFmtId="0" fontId="30" fillId="0" borderId="8" xfId="0" applyFont="1" applyFill="1" applyBorder="1" applyAlignment="1">
      <alignment horizontal="center" vertical="center" wrapText="1"/>
    </xf>
    <xf numFmtId="165" fontId="31" fillId="0" borderId="8" xfId="0" applyNumberFormat="1" applyFont="1" applyFill="1" applyBorder="1" applyAlignment="1">
      <alignment horizontal="center" vertical="center" wrapText="1"/>
    </xf>
    <xf numFmtId="0" fontId="31" fillId="0" borderId="8" xfId="0" applyNumberFormat="1" applyFont="1" applyFill="1" applyBorder="1" applyAlignment="1">
      <alignment horizontal="left" vertical="top"/>
    </xf>
    <xf numFmtId="3" fontId="32" fillId="0" borderId="13" xfId="0" applyNumberFormat="1" applyFont="1" applyFill="1" applyBorder="1"/>
    <xf numFmtId="10" fontId="32" fillId="0" borderId="0" xfId="2" applyNumberFormat="1" applyFont="1" applyFill="1"/>
    <xf numFmtId="0" fontId="31" fillId="0" borderId="0" xfId="0" applyFont="1" applyFill="1"/>
    <xf numFmtId="0" fontId="31" fillId="0" borderId="0" xfId="0" applyFont="1"/>
    <xf numFmtId="0" fontId="30" fillId="0" borderId="8" xfId="0" applyFont="1" applyFill="1" applyBorder="1" applyAlignment="1">
      <alignment horizontal="right" vertical="center"/>
    </xf>
    <xf numFmtId="0" fontId="26" fillId="0" borderId="0" xfId="0" applyFont="1" applyFill="1"/>
    <xf numFmtId="0" fontId="26" fillId="0" borderId="0" xfId="0" applyFont="1" applyFill="1" applyAlignment="1">
      <alignment vertical="top" wrapText="1"/>
    </xf>
    <xf numFmtId="165" fontId="33" fillId="0" borderId="0" xfId="0" applyNumberFormat="1" applyFont="1" applyFill="1"/>
    <xf numFmtId="0" fontId="33" fillId="0" borderId="0" xfId="0" applyFont="1"/>
    <xf numFmtId="0" fontId="23" fillId="0" borderId="0" xfId="0" applyFont="1" applyFill="1"/>
    <xf numFmtId="165" fontId="23" fillId="0" borderId="0" xfId="0" applyNumberFormat="1" applyFont="1" applyFill="1"/>
    <xf numFmtId="49" fontId="26" fillId="0" borderId="8" xfId="5" applyNumberFormat="1" applyFont="1" applyFill="1" applyBorder="1">
      <alignment horizontal="center" vertical="center" wrapText="1"/>
    </xf>
    <xf numFmtId="0" fontId="26" fillId="0" borderId="8" xfId="5" applyFont="1" applyFill="1" applyBorder="1" applyAlignment="1">
      <alignment horizontal="left" vertical="center" wrapText="1"/>
    </xf>
    <xf numFmtId="4" fontId="5" fillId="0" borderId="8" xfId="1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4" fontId="27" fillId="0" borderId="0" xfId="0" applyNumberFormat="1" applyFont="1"/>
    <xf numFmtId="0" fontId="27" fillId="4" borderId="0" xfId="0" applyFont="1" applyFill="1" applyAlignment="1">
      <alignment horizontal="center"/>
    </xf>
    <xf numFmtId="169" fontId="35" fillId="0" borderId="0" xfId="0" applyNumberFormat="1" applyFont="1" applyFill="1"/>
    <xf numFmtId="0" fontId="35" fillId="0" borderId="0" xfId="0" applyFont="1" applyFill="1"/>
    <xf numFmtId="169" fontId="35" fillId="4" borderId="0" xfId="0" applyNumberFormat="1" applyFont="1" applyFill="1" applyAlignment="1">
      <alignment horizontal="center"/>
    </xf>
    <xf numFmtId="0" fontId="32" fillId="0" borderId="8" xfId="0" applyNumberFormat="1" applyFont="1" applyFill="1" applyBorder="1" applyAlignment="1">
      <alignment horizontal="left" vertical="center" wrapText="1"/>
    </xf>
    <xf numFmtId="0" fontId="36" fillId="0" borderId="8" xfId="5" applyFont="1" applyFill="1" applyBorder="1">
      <alignment horizontal="center" vertical="center" wrapText="1"/>
    </xf>
    <xf numFmtId="0" fontId="3" fillId="3" borderId="8" xfId="7" applyNumberFormat="1" applyFont="1" applyFill="1" applyBorder="1" applyAlignment="1">
      <alignment vertical="center" wrapText="1"/>
    </xf>
    <xf numFmtId="0" fontId="36" fillId="0" borderId="8" xfId="0" applyFont="1" applyFill="1" applyBorder="1" applyAlignment="1">
      <alignment horizontal="center" vertical="center" wrapText="1"/>
    </xf>
    <xf numFmtId="4" fontId="3" fillId="3" borderId="8" xfId="1" applyNumberFormat="1" applyFont="1" applyFill="1" applyBorder="1" applyAlignment="1">
      <alignment horizontal="center" vertical="center"/>
    </xf>
    <xf numFmtId="169" fontId="35" fillId="0" borderId="0" xfId="0" applyNumberFormat="1" applyFont="1" applyFill="1" applyAlignment="1"/>
    <xf numFmtId="4" fontId="3" fillId="0" borderId="8" xfId="1" applyNumberFormat="1" applyFont="1" applyFill="1" applyBorder="1" applyAlignment="1">
      <alignment horizontal="center" vertical="center"/>
    </xf>
    <xf numFmtId="169" fontId="0" fillId="0" borderId="0" xfId="0" applyNumberFormat="1" applyFill="1" applyAlignment="1"/>
    <xf numFmtId="0" fontId="0" fillId="0" borderId="0" xfId="0" applyFill="1"/>
    <xf numFmtId="3" fontId="0" fillId="0" borderId="0" xfId="0" applyNumberFormat="1" applyFill="1" applyAlignment="1"/>
    <xf numFmtId="0" fontId="37" fillId="0" borderId="8" xfId="5" applyFont="1" applyFill="1" applyBorder="1">
      <alignment horizontal="center" vertical="center" wrapText="1"/>
    </xf>
    <xf numFmtId="0" fontId="38" fillId="3" borderId="8" xfId="7" applyNumberFormat="1" applyFont="1" applyFill="1" applyBorder="1" applyAlignment="1">
      <alignment horizontal="right" vertical="center" wrapText="1"/>
    </xf>
    <xf numFmtId="0" fontId="37" fillId="0" borderId="8" xfId="0" applyFont="1" applyFill="1" applyBorder="1" applyAlignment="1">
      <alignment horizontal="center" vertical="center" wrapText="1"/>
    </xf>
    <xf numFmtId="4" fontId="38" fillId="3" borderId="8" xfId="1" applyNumberFormat="1" applyFont="1" applyFill="1" applyBorder="1" applyAlignment="1">
      <alignment horizontal="center" vertical="center"/>
    </xf>
    <xf numFmtId="4" fontId="38" fillId="0" borderId="8" xfId="1" applyNumberFormat="1" applyFont="1" applyFill="1" applyBorder="1" applyAlignment="1">
      <alignment horizontal="center" vertical="center"/>
    </xf>
    <xf numFmtId="0" fontId="37" fillId="0" borderId="8" xfId="8" applyNumberFormat="1" applyFont="1" applyFill="1" applyBorder="1" applyAlignment="1">
      <alignment horizontal="left" vertical="center" wrapText="1"/>
    </xf>
    <xf numFmtId="0" fontId="38" fillId="0" borderId="0" xfId="0" applyFont="1" applyFill="1"/>
    <xf numFmtId="169" fontId="40" fillId="0" borderId="0" xfId="0" applyNumberFormat="1" applyFont="1" applyFill="1" applyAlignment="1"/>
    <xf numFmtId="0" fontId="40" fillId="0" borderId="0" xfId="0" applyFont="1" applyFill="1"/>
    <xf numFmtId="3" fontId="41" fillId="0" borderId="0" xfId="0" applyNumberFormat="1" applyFont="1" applyFill="1" applyAlignment="1"/>
    <xf numFmtId="0" fontId="41" fillId="0" borderId="0" xfId="0" applyFont="1" applyFill="1"/>
    <xf numFmtId="0" fontId="41" fillId="0" borderId="0" xfId="0" applyFont="1"/>
    <xf numFmtId="4" fontId="42" fillId="3" borderId="8" xfId="1" applyNumberFormat="1" applyFont="1" applyFill="1" applyBorder="1" applyAlignment="1">
      <alignment horizontal="center" vertical="center"/>
    </xf>
    <xf numFmtId="169" fontId="40" fillId="0" borderId="0" xfId="0" applyNumberFormat="1" applyFont="1" applyFill="1"/>
    <xf numFmtId="165" fontId="37" fillId="0" borderId="8" xfId="8" applyNumberFormat="1" applyFont="1" applyFill="1" applyBorder="1" applyAlignment="1">
      <alignment horizontal="center" vertical="center"/>
    </xf>
    <xf numFmtId="165" fontId="37" fillId="0" borderId="8" xfId="8" applyNumberFormat="1" applyFont="1" applyFill="1" applyBorder="1" applyAlignment="1">
      <alignment horizontal="left" vertical="center" wrapText="1"/>
    </xf>
    <xf numFmtId="165" fontId="36" fillId="0" borderId="8" xfId="8" applyNumberFormat="1" applyFont="1" applyFill="1" applyBorder="1" applyAlignment="1">
      <alignment horizontal="left" vertical="center"/>
    </xf>
    <xf numFmtId="4" fontId="42" fillId="0" borderId="8" xfId="1" applyNumberFormat="1" applyFont="1" applyFill="1" applyBorder="1" applyAlignment="1">
      <alignment horizontal="center" vertical="center"/>
    </xf>
    <xf numFmtId="165" fontId="3" fillId="0" borderId="8" xfId="8" applyNumberFormat="1" applyFont="1" applyFill="1" applyBorder="1" applyAlignment="1">
      <alignment horizontal="left" vertical="center" wrapText="1"/>
    </xf>
    <xf numFmtId="0" fontId="43" fillId="0" borderId="8" xfId="7" applyNumberFormat="1" applyFont="1" applyFill="1" applyBorder="1" applyAlignment="1">
      <alignment vertical="center" wrapText="1"/>
    </xf>
    <xf numFmtId="4" fontId="43" fillId="0" borderId="8" xfId="1" applyNumberFormat="1" applyFont="1" applyFill="1" applyBorder="1" applyAlignment="1">
      <alignment horizontal="center" vertical="center"/>
    </xf>
    <xf numFmtId="0" fontId="38" fillId="0" borderId="8" xfId="7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9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left" vertical="center" wrapText="1"/>
    </xf>
    <xf numFmtId="0" fontId="3" fillId="3" borderId="16" xfId="0" applyNumberFormat="1" applyFont="1" applyFill="1" applyBorder="1" applyAlignment="1">
      <alignment horizontal="left" vertical="center" wrapText="1"/>
    </xf>
    <xf numFmtId="0" fontId="3" fillId="3" borderId="7" xfId="0" applyNumberFormat="1" applyFont="1" applyFill="1" applyBorder="1" applyAlignment="1">
      <alignment horizontal="left" vertical="center" wrapText="1"/>
    </xf>
    <xf numFmtId="0" fontId="3" fillId="3" borderId="8" xfId="0" applyNumberFormat="1" applyFont="1" applyFill="1" applyBorder="1" applyAlignment="1">
      <alignment horizontal="left" vertical="center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9">
    <cellStyle name="ЗаголовокСтолбца" xfId="5"/>
    <cellStyle name="Обычный" xfId="0" builtinId="0"/>
    <cellStyle name="Обычный 2" xfId="6"/>
    <cellStyle name="Обычный 2 48" xfId="7"/>
    <cellStyle name="Процентный" xfId="2" builtinId="5"/>
    <cellStyle name="Финансовый" xfId="1" builtinId="3"/>
    <cellStyle name="Финансовый 10" xfId="4"/>
    <cellStyle name="Финансовый 2" xfId="3"/>
    <cellStyle name="Формула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abSelected="1" view="pageBreakPreview" zoomScaleNormal="100" zoomScaleSheetLayoutView="100" workbookViewId="0">
      <selection activeCell="F20" sqref="F20"/>
    </sheetView>
  </sheetViews>
  <sheetFormatPr defaultColWidth="17" defaultRowHeight="15" customHeight="1" x14ac:dyDescent="0.25"/>
  <cols>
    <col min="1" max="1" width="10.42578125" style="2" customWidth="1"/>
    <col min="2" max="2" width="63.7109375" style="2" customWidth="1"/>
    <col min="3" max="3" width="8.85546875" style="2" customWidth="1"/>
    <col min="4" max="5" width="14.7109375" style="2" customWidth="1"/>
    <col min="6" max="6" width="57.5703125" style="2" customWidth="1"/>
    <col min="7" max="7" width="12.85546875" style="2" hidden="1" customWidth="1"/>
    <col min="8" max="8" width="21.28515625" style="2" hidden="1" customWidth="1"/>
    <col min="9" max="16384" width="17" style="2"/>
  </cols>
  <sheetData>
    <row r="1" spans="1:7" s="1" customFormat="1" ht="12" customHeight="1" x14ac:dyDescent="0.2">
      <c r="D1" s="1" t="s">
        <v>0</v>
      </c>
    </row>
    <row r="2" spans="1:7" s="1" customFormat="1" ht="12" customHeight="1" x14ac:dyDescent="0.2">
      <c r="D2" s="1" t="s">
        <v>1</v>
      </c>
    </row>
    <row r="3" spans="1:7" s="1" customFormat="1" ht="12" customHeight="1" x14ac:dyDescent="0.2">
      <c r="D3" s="1" t="s">
        <v>2</v>
      </c>
    </row>
    <row r="4" spans="1:7" ht="21" customHeight="1" x14ac:dyDescent="0.25"/>
    <row r="5" spans="1:7" s="3" customFormat="1" ht="14.25" customHeight="1" x14ac:dyDescent="0.25">
      <c r="B5" s="4" t="s">
        <v>3</v>
      </c>
      <c r="C5" s="5"/>
      <c r="D5" s="5"/>
      <c r="E5" s="5"/>
      <c r="F5" s="5"/>
    </row>
    <row r="6" spans="1:7" s="3" customFormat="1" ht="14.25" customHeight="1" x14ac:dyDescent="0.25">
      <c r="B6" s="4" t="s">
        <v>4</v>
      </c>
      <c r="C6" s="5"/>
      <c r="D6" s="5"/>
      <c r="E6" s="5"/>
      <c r="F6" s="5"/>
    </row>
    <row r="7" spans="1:7" s="3" customFormat="1" ht="14.25" customHeight="1" x14ac:dyDescent="0.25">
      <c r="B7" s="4" t="s">
        <v>5</v>
      </c>
      <c r="C7" s="5"/>
      <c r="D7" s="5"/>
      <c r="E7" s="5"/>
      <c r="F7" s="5"/>
    </row>
    <row r="8" spans="1:7" s="3" customFormat="1" ht="14.25" customHeight="1" x14ac:dyDescent="0.25">
      <c r="B8" s="4" t="s">
        <v>6</v>
      </c>
      <c r="C8" s="5"/>
      <c r="D8" s="5"/>
      <c r="E8" s="5"/>
      <c r="F8" s="5"/>
    </row>
    <row r="9" spans="1:7" ht="21" customHeight="1" x14ac:dyDescent="0.25"/>
    <row r="10" spans="1:7" ht="15.75" x14ac:dyDescent="0.25">
      <c r="A10" s="6" t="s">
        <v>7</v>
      </c>
    </row>
    <row r="11" spans="1:7" ht="15.75" x14ac:dyDescent="0.25">
      <c r="A11" s="6" t="s">
        <v>8</v>
      </c>
    </row>
    <row r="12" spans="1:7" ht="15.75" x14ac:dyDescent="0.25">
      <c r="A12" s="6" t="s">
        <v>9</v>
      </c>
      <c r="D12" s="7"/>
      <c r="E12" s="8"/>
    </row>
    <row r="13" spans="1:7" ht="15.75" x14ac:dyDescent="0.25">
      <c r="A13" s="6" t="s">
        <v>10</v>
      </c>
      <c r="D13" s="9"/>
      <c r="E13" s="10"/>
      <c r="F13" s="11"/>
      <c r="G13" s="8"/>
    </row>
    <row r="14" spans="1:7" ht="15" customHeight="1" x14ac:dyDescent="0.25">
      <c r="D14" s="12"/>
      <c r="E14" s="10"/>
    </row>
    <row r="15" spans="1:7" s="13" customFormat="1" ht="13.5" x14ac:dyDescent="0.2">
      <c r="A15" s="173" t="s">
        <v>11</v>
      </c>
      <c r="B15" s="175"/>
      <c r="C15" s="173" t="s">
        <v>12</v>
      </c>
      <c r="D15" s="177">
        <v>2020</v>
      </c>
      <c r="E15" s="178"/>
      <c r="F15" s="173" t="s">
        <v>13</v>
      </c>
    </row>
    <row r="16" spans="1:7" s="13" customFormat="1" ht="16.5" x14ac:dyDescent="0.25">
      <c r="A16" s="174"/>
      <c r="B16" s="176"/>
      <c r="C16" s="174"/>
      <c r="D16" s="14" t="s">
        <v>14</v>
      </c>
      <c r="E16" s="15" t="s">
        <v>15</v>
      </c>
      <c r="F16" s="179"/>
      <c r="G16" s="7"/>
    </row>
    <row r="17" spans="1:8" s="13" customFormat="1" ht="15" customHeight="1" x14ac:dyDescent="0.2">
      <c r="A17" s="16" t="s">
        <v>16</v>
      </c>
      <c r="B17" s="17" t="s">
        <v>17</v>
      </c>
      <c r="C17" s="18" t="s">
        <v>18</v>
      </c>
      <c r="D17" s="18" t="s">
        <v>18</v>
      </c>
      <c r="E17" s="18" t="s">
        <v>18</v>
      </c>
      <c r="F17" s="19" t="s">
        <v>18</v>
      </c>
    </row>
    <row r="18" spans="1:8" s="13" customFormat="1" ht="67.5" x14ac:dyDescent="0.2">
      <c r="A18" s="20" t="s">
        <v>19</v>
      </c>
      <c r="B18" s="21" t="s">
        <v>20</v>
      </c>
      <c r="C18" s="22" t="s">
        <v>21</v>
      </c>
      <c r="D18" s="23">
        <f>D19+D33+D47</f>
        <v>1374483.2665983769</v>
      </c>
      <c r="E18" s="23">
        <v>1148278.0760000004</v>
      </c>
      <c r="F18" s="24" t="s">
        <v>22</v>
      </c>
      <c r="G18" s="25"/>
      <c r="H18" s="26"/>
    </row>
    <row r="19" spans="1:8" s="30" customFormat="1" ht="13.5" x14ac:dyDescent="0.2">
      <c r="A19" s="20" t="s">
        <v>23</v>
      </c>
      <c r="B19" s="21" t="s">
        <v>24</v>
      </c>
      <c r="C19" s="22" t="s">
        <v>21</v>
      </c>
      <c r="D19" s="27">
        <f>D20+D25+D27</f>
        <v>806491.47556427727</v>
      </c>
      <c r="E19" s="27">
        <f>E20+E25+E27</f>
        <v>871396.2967699999</v>
      </c>
      <c r="F19" s="28"/>
      <c r="G19" s="29">
        <f>E19/D19-1</f>
        <v>8.0478000291708929E-2</v>
      </c>
      <c r="H19" s="13"/>
    </row>
    <row r="20" spans="1:8" s="13" customFormat="1" ht="60.75" customHeight="1" x14ac:dyDescent="0.2">
      <c r="A20" s="31" t="s">
        <v>25</v>
      </c>
      <c r="B20" s="17" t="s">
        <v>26</v>
      </c>
      <c r="C20" s="18" t="s">
        <v>21</v>
      </c>
      <c r="D20" s="32">
        <f>SUM(D21,D23)</f>
        <v>97823.125000668806</v>
      </c>
      <c r="E20" s="32">
        <f>SUM(E21,E23)</f>
        <v>106716.97199999999</v>
      </c>
      <c r="F20" s="33"/>
      <c r="G20" s="34">
        <f>E20-D20</f>
        <v>8893.8469993311883</v>
      </c>
      <c r="H20" s="35">
        <f>G20/D20</f>
        <v>9.0917633220880867E-2</v>
      </c>
    </row>
    <row r="21" spans="1:8" s="13" customFormat="1" ht="30" customHeight="1" x14ac:dyDescent="0.2">
      <c r="A21" s="31" t="s">
        <v>27</v>
      </c>
      <c r="B21" s="17" t="s">
        <v>28</v>
      </c>
      <c r="C21" s="18" t="s">
        <v>21</v>
      </c>
      <c r="D21" s="32">
        <v>89699.36342252903</v>
      </c>
      <c r="E21" s="32">
        <v>93442.53</v>
      </c>
      <c r="F21" s="36"/>
      <c r="G21" s="34">
        <f t="shared" ref="G21:G43" si="0">E21-D21</f>
        <v>3743.1665774709691</v>
      </c>
      <c r="H21" s="35">
        <f t="shared" ref="H21:H43" si="1">G21/D21</f>
        <v>4.1730135361594214E-2</v>
      </c>
    </row>
    <row r="22" spans="1:8" s="13" customFormat="1" ht="120" customHeight="1" x14ac:dyDescent="0.2">
      <c r="A22" s="31" t="s">
        <v>29</v>
      </c>
      <c r="B22" s="17" t="s">
        <v>30</v>
      </c>
      <c r="C22" s="18" t="s">
        <v>21</v>
      </c>
      <c r="D22" s="32">
        <f>50328.2401217625*1.02192303950739</f>
        <v>51431.588118289306</v>
      </c>
      <c r="E22" s="37">
        <v>42125.678999999996</v>
      </c>
      <c r="F22" s="38" t="s">
        <v>31</v>
      </c>
      <c r="G22" s="34">
        <f t="shared" si="0"/>
        <v>-9305.9091182893098</v>
      </c>
      <c r="H22" s="35">
        <f t="shared" si="1"/>
        <v>-0.18093761944286699</v>
      </c>
    </row>
    <row r="23" spans="1:8" s="13" customFormat="1" ht="83.25" customHeight="1" x14ac:dyDescent="0.2">
      <c r="A23" s="31" t="s">
        <v>32</v>
      </c>
      <c r="B23" s="17" t="s">
        <v>33</v>
      </c>
      <c r="C23" s="18" t="s">
        <v>21</v>
      </c>
      <c r="D23" s="37">
        <v>8123.7615781397772</v>
      </c>
      <c r="E23" s="37">
        <v>13274.442000000001</v>
      </c>
      <c r="F23" s="39" t="s">
        <v>300</v>
      </c>
      <c r="G23" s="34">
        <f t="shared" si="0"/>
        <v>5150.6804218602238</v>
      </c>
      <c r="H23" s="35">
        <f t="shared" si="1"/>
        <v>0.63402653713030988</v>
      </c>
    </row>
    <row r="24" spans="1:8" s="13" customFormat="1" ht="21.75" customHeight="1" x14ac:dyDescent="0.2">
      <c r="A24" s="31" t="s">
        <v>34</v>
      </c>
      <c r="B24" s="17" t="s">
        <v>35</v>
      </c>
      <c r="C24" s="18" t="s">
        <v>21</v>
      </c>
      <c r="D24" s="32">
        <f>5267.63609017609*1.02192303950739</f>
        <v>5383.1186842915731</v>
      </c>
      <c r="E24" s="37">
        <v>6009.741</v>
      </c>
      <c r="F24" s="40"/>
      <c r="G24" s="34">
        <f t="shared" si="0"/>
        <v>626.62231570842687</v>
      </c>
      <c r="H24" s="35">
        <f t="shared" si="1"/>
        <v>0.11640507156882263</v>
      </c>
    </row>
    <row r="25" spans="1:8" s="13" customFormat="1" ht="13.5" x14ac:dyDescent="0.2">
      <c r="A25" s="31" t="s">
        <v>36</v>
      </c>
      <c r="B25" s="17" t="s">
        <v>37</v>
      </c>
      <c r="C25" s="18" t="s">
        <v>21</v>
      </c>
      <c r="D25" s="32">
        <v>569208.73748079489</v>
      </c>
      <c r="E25" s="32">
        <v>571994.30700000003</v>
      </c>
      <c r="F25" s="41"/>
      <c r="G25" s="34">
        <f t="shared" si="0"/>
        <v>2785.5695192051353</v>
      </c>
      <c r="H25" s="35">
        <f t="shared" si="1"/>
        <v>4.8937574843518992E-3</v>
      </c>
    </row>
    <row r="26" spans="1:8" s="13" customFormat="1" ht="13.5" x14ac:dyDescent="0.2">
      <c r="A26" s="31" t="s">
        <v>38</v>
      </c>
      <c r="B26" s="17" t="s">
        <v>35</v>
      </c>
      <c r="C26" s="18" t="s">
        <v>21</v>
      </c>
      <c r="D26" s="32">
        <f>24178.3466183327*1.02192303950739</f>
        <v>24708.409466469777</v>
      </c>
      <c r="E26" s="37">
        <v>25635.651000000002</v>
      </c>
      <c r="F26" s="42"/>
      <c r="G26" s="34">
        <f t="shared" si="0"/>
        <v>927.24153353022484</v>
      </c>
      <c r="H26" s="35">
        <f t="shared" si="1"/>
        <v>3.7527366332038729E-2</v>
      </c>
    </row>
    <row r="27" spans="1:8" s="13" customFormat="1" ht="13.5" x14ac:dyDescent="0.2">
      <c r="A27" s="31" t="s">
        <v>39</v>
      </c>
      <c r="B27" s="17" t="s">
        <v>40</v>
      </c>
      <c r="C27" s="18" t="s">
        <v>21</v>
      </c>
      <c r="D27" s="32">
        <f>D28+D30</f>
        <v>139459.61308281356</v>
      </c>
      <c r="E27" s="32">
        <f>E28+E30</f>
        <v>192685.01776999992</v>
      </c>
      <c r="F27" s="42"/>
      <c r="G27" s="34">
        <f>E27-D27</f>
        <v>53225.404687186354</v>
      </c>
      <c r="H27" s="35">
        <f>G27/D27</f>
        <v>0.38165461319314126</v>
      </c>
    </row>
    <row r="28" spans="1:8" s="13" customFormat="1" ht="40.5" x14ac:dyDescent="0.2">
      <c r="A28" s="31" t="s">
        <v>41</v>
      </c>
      <c r="B28" s="17" t="s">
        <v>42</v>
      </c>
      <c r="C28" s="18" t="s">
        <v>21</v>
      </c>
      <c r="D28" s="32">
        <v>16825.054715370596</v>
      </c>
      <c r="E28" s="32">
        <v>23281.076150000004</v>
      </c>
      <c r="F28" s="42" t="s">
        <v>43</v>
      </c>
      <c r="G28" s="34">
        <f t="shared" si="0"/>
        <v>6456.0214346294088</v>
      </c>
      <c r="H28" s="35">
        <f t="shared" si="1"/>
        <v>0.38371473637654707</v>
      </c>
    </row>
    <row r="29" spans="1:8" s="13" customFormat="1" ht="15" customHeight="1" x14ac:dyDescent="0.2">
      <c r="A29" s="31" t="s">
        <v>44</v>
      </c>
      <c r="B29" s="17" t="s">
        <v>45</v>
      </c>
      <c r="C29" s="18" t="s">
        <v>21</v>
      </c>
      <c r="D29" s="32"/>
      <c r="E29" s="32"/>
      <c r="F29" s="43"/>
      <c r="G29" s="34"/>
      <c r="H29" s="35"/>
    </row>
    <row r="30" spans="1:8" s="13" customFormat="1" ht="13.5" x14ac:dyDescent="0.2">
      <c r="A30" s="31" t="s">
        <v>46</v>
      </c>
      <c r="B30" s="17" t="s">
        <v>47</v>
      </c>
      <c r="C30" s="18" t="s">
        <v>21</v>
      </c>
      <c r="D30" s="32">
        <v>122634.55836744297</v>
      </c>
      <c r="E30" s="32">
        <v>169403.94161999991</v>
      </c>
      <c r="F30" s="43" t="s">
        <v>48</v>
      </c>
      <c r="G30" s="34">
        <f t="shared" si="0"/>
        <v>46769.383252556945</v>
      </c>
      <c r="H30" s="35">
        <f t="shared" si="1"/>
        <v>0.38137197112435872</v>
      </c>
    </row>
    <row r="31" spans="1:8" s="13" customFormat="1" ht="36.75" customHeight="1" x14ac:dyDescent="0.2">
      <c r="A31" s="31" t="s">
        <v>49</v>
      </c>
      <c r="B31" s="17" t="s">
        <v>50</v>
      </c>
      <c r="C31" s="18" t="s">
        <v>21</v>
      </c>
      <c r="D31" s="44">
        <v>0</v>
      </c>
      <c r="E31" s="44">
        <v>0</v>
      </c>
      <c r="F31" s="43"/>
      <c r="G31" s="34"/>
      <c r="H31" s="35"/>
    </row>
    <row r="32" spans="1:8" s="13" customFormat="1" ht="23.25" customHeight="1" x14ac:dyDescent="0.2">
      <c r="A32" s="31" t="s">
        <v>51</v>
      </c>
      <c r="B32" s="17" t="s">
        <v>52</v>
      </c>
      <c r="C32" s="18" t="s">
        <v>21</v>
      </c>
      <c r="D32" s="44"/>
      <c r="E32" s="44"/>
      <c r="F32" s="43"/>
      <c r="G32" s="34"/>
      <c r="H32" s="35"/>
    </row>
    <row r="33" spans="1:8" s="30" customFormat="1" ht="21.75" customHeight="1" x14ac:dyDescent="0.2">
      <c r="A33" s="20" t="s">
        <v>53</v>
      </c>
      <c r="B33" s="21" t="s">
        <v>54</v>
      </c>
      <c r="C33" s="22" t="s">
        <v>21</v>
      </c>
      <c r="D33" s="23">
        <f>SUM(D34:D43)+D45+D46</f>
        <v>567991.79103409976</v>
      </c>
      <c r="E33" s="23">
        <f>SUM(E34:E43)+E45+E46</f>
        <v>1291299.9067158718</v>
      </c>
      <c r="F33" s="28"/>
      <c r="G33" s="34">
        <f t="shared" si="0"/>
        <v>723308.115681772</v>
      </c>
      <c r="H33" s="35">
        <f t="shared" si="1"/>
        <v>1.2734481855184905</v>
      </c>
    </row>
    <row r="34" spans="1:8" s="13" customFormat="1" ht="81" x14ac:dyDescent="0.2">
      <c r="A34" s="31" t="s">
        <v>55</v>
      </c>
      <c r="B34" s="17" t="s">
        <v>56</v>
      </c>
      <c r="C34" s="18" t="s">
        <v>21</v>
      </c>
      <c r="D34" s="44">
        <v>277497.58368199354</v>
      </c>
      <c r="E34" s="32">
        <v>259775.19899999999</v>
      </c>
      <c r="F34" s="42" t="s">
        <v>57</v>
      </c>
      <c r="G34" s="34">
        <f t="shared" si="0"/>
        <v>-17722.384681993542</v>
      </c>
      <c r="H34" s="35">
        <f t="shared" si="1"/>
        <v>-6.3865005405967887E-2</v>
      </c>
    </row>
    <row r="35" spans="1:8" s="13" customFormat="1" ht="36" customHeight="1" x14ac:dyDescent="0.2">
      <c r="A35" s="31" t="s">
        <v>58</v>
      </c>
      <c r="B35" s="17" t="s">
        <v>59</v>
      </c>
      <c r="C35" s="18" t="s">
        <v>21</v>
      </c>
      <c r="D35" s="44">
        <v>0</v>
      </c>
      <c r="E35" s="44">
        <v>0</v>
      </c>
      <c r="F35" s="43"/>
      <c r="G35" s="34"/>
      <c r="H35" s="35"/>
    </row>
    <row r="36" spans="1:8" s="13" customFormat="1" ht="13.5" x14ac:dyDescent="0.2">
      <c r="A36" s="31" t="s">
        <v>60</v>
      </c>
      <c r="B36" s="17" t="s">
        <v>61</v>
      </c>
      <c r="C36" s="18" t="s">
        <v>21</v>
      </c>
      <c r="D36" s="44">
        <v>2358.79</v>
      </c>
      <c r="E36" s="32">
        <v>2344.9459999999999</v>
      </c>
      <c r="F36" s="45"/>
      <c r="G36" s="34">
        <f t="shared" si="0"/>
        <v>-13.844000000000051</v>
      </c>
      <c r="H36" s="35">
        <f t="shared" si="1"/>
        <v>-5.8691108576855297E-3</v>
      </c>
    </row>
    <row r="37" spans="1:8" s="13" customFormat="1" ht="15" customHeight="1" x14ac:dyDescent="0.2">
      <c r="A37" s="31" t="s">
        <v>62</v>
      </c>
      <c r="B37" s="17" t="s">
        <v>63</v>
      </c>
      <c r="C37" s="18" t="s">
        <v>21</v>
      </c>
      <c r="D37" s="44">
        <v>173267.13968915399</v>
      </c>
      <c r="E37" s="32">
        <v>173229.967</v>
      </c>
      <c r="F37" s="43"/>
      <c r="G37" s="34">
        <f t="shared" si="0"/>
        <v>-37.172689153987449</v>
      </c>
      <c r="H37" s="35">
        <f t="shared" si="1"/>
        <v>-2.1453975185760135E-4</v>
      </c>
    </row>
    <row r="38" spans="1:8" s="13" customFormat="1" ht="45" customHeight="1" x14ac:dyDescent="0.2">
      <c r="A38" s="31" t="s">
        <v>64</v>
      </c>
      <c r="B38" s="17" t="s">
        <v>65</v>
      </c>
      <c r="C38" s="18" t="s">
        <v>21</v>
      </c>
      <c r="D38" s="44">
        <v>0</v>
      </c>
      <c r="E38" s="44">
        <v>0</v>
      </c>
      <c r="F38" s="43"/>
      <c r="G38" s="34"/>
      <c r="H38" s="35"/>
    </row>
    <row r="39" spans="1:8" s="13" customFormat="1" ht="99.75" customHeight="1" x14ac:dyDescent="0.2">
      <c r="A39" s="31" t="s">
        <v>66</v>
      </c>
      <c r="B39" s="17" t="s">
        <v>67</v>
      </c>
      <c r="C39" s="18" t="s">
        <v>21</v>
      </c>
      <c r="D39" s="44">
        <v>41290.215314510002</v>
      </c>
      <c r="E39" s="32">
        <v>232966.31900000005</v>
      </c>
      <c r="F39" s="46" t="s">
        <v>68</v>
      </c>
      <c r="G39" s="34">
        <f t="shared" si="0"/>
        <v>191676.10368549003</v>
      </c>
      <c r="H39" s="35">
        <f t="shared" si="1"/>
        <v>4.6421676957962523</v>
      </c>
    </row>
    <row r="40" spans="1:8" s="13" customFormat="1" ht="15" customHeight="1" x14ac:dyDescent="0.2">
      <c r="A40" s="31" t="s">
        <v>69</v>
      </c>
      <c r="B40" s="17" t="s">
        <v>70</v>
      </c>
      <c r="C40" s="18" t="s">
        <v>21</v>
      </c>
      <c r="D40" s="44">
        <v>0</v>
      </c>
      <c r="E40" s="44">
        <v>0</v>
      </c>
      <c r="F40" s="43"/>
      <c r="G40" s="34"/>
      <c r="H40" s="35"/>
    </row>
    <row r="41" spans="1:8" s="13" customFormat="1" ht="148.5" x14ac:dyDescent="0.2">
      <c r="A41" s="31" t="s">
        <v>71</v>
      </c>
      <c r="B41" s="17" t="s">
        <v>72</v>
      </c>
      <c r="C41" s="18" t="s">
        <v>21</v>
      </c>
      <c r="D41" s="44">
        <v>0</v>
      </c>
      <c r="E41" s="32">
        <v>73590.633740000005</v>
      </c>
      <c r="F41" s="42" t="s">
        <v>73</v>
      </c>
      <c r="G41" s="34">
        <f t="shared" si="0"/>
        <v>73590.633740000005</v>
      </c>
      <c r="H41" s="35" t="e">
        <f t="shared" si="1"/>
        <v>#DIV/0!</v>
      </c>
    </row>
    <row r="42" spans="1:8" s="13" customFormat="1" ht="51.75" customHeight="1" x14ac:dyDescent="0.2">
      <c r="A42" s="31" t="s">
        <v>74</v>
      </c>
      <c r="B42" s="17" t="s">
        <v>75</v>
      </c>
      <c r="C42" s="18" t="s">
        <v>21</v>
      </c>
      <c r="D42" s="44">
        <v>38600.481573239631</v>
      </c>
      <c r="E42" s="32">
        <v>23115.060999999998</v>
      </c>
      <c r="F42" s="43" t="s">
        <v>301</v>
      </c>
      <c r="G42" s="34">
        <f t="shared" si="0"/>
        <v>-15485.420573239633</v>
      </c>
      <c r="H42" s="35">
        <f t="shared" si="1"/>
        <v>-0.40117169377428535</v>
      </c>
    </row>
    <row r="43" spans="1:8" s="13" customFormat="1" ht="40.5" x14ac:dyDescent="0.2">
      <c r="A43" s="31" t="s">
        <v>76</v>
      </c>
      <c r="B43" s="17" t="s">
        <v>77</v>
      </c>
      <c r="C43" s="18" t="s">
        <v>21</v>
      </c>
      <c r="D43" s="32">
        <v>25570.47005</v>
      </c>
      <c r="E43" s="32">
        <v>68590.739535871733</v>
      </c>
      <c r="F43" s="42"/>
      <c r="G43" s="34">
        <f t="shared" si="0"/>
        <v>43020.26948587173</v>
      </c>
      <c r="H43" s="35">
        <f t="shared" si="1"/>
        <v>1.6824199712305143</v>
      </c>
    </row>
    <row r="44" spans="1:8" s="13" customFormat="1" ht="13.5" x14ac:dyDescent="0.2">
      <c r="A44" s="31" t="s">
        <v>78</v>
      </c>
      <c r="B44" s="17" t="s">
        <v>79</v>
      </c>
      <c r="C44" s="18" t="s">
        <v>80</v>
      </c>
      <c r="D44" s="32">
        <v>292</v>
      </c>
      <c r="E44" s="32">
        <v>424</v>
      </c>
      <c r="F44" s="43"/>
      <c r="G44" s="34">
        <f t="shared" ref="G44:G50" si="2">E44-D44</f>
        <v>132</v>
      </c>
      <c r="H44" s="35">
        <f t="shared" ref="H44:H50" si="3">G44/D44</f>
        <v>0.45205479452054792</v>
      </c>
    </row>
    <row r="45" spans="1:8" s="13" customFormat="1" ht="85.5" customHeight="1" x14ac:dyDescent="0.2">
      <c r="A45" s="31" t="s">
        <v>81</v>
      </c>
      <c r="B45" s="17" t="s">
        <v>82</v>
      </c>
      <c r="C45" s="18" t="s">
        <v>21</v>
      </c>
      <c r="D45" s="44"/>
      <c r="E45" s="47"/>
      <c r="F45" s="43"/>
      <c r="G45" s="34">
        <f t="shared" si="2"/>
        <v>0</v>
      </c>
      <c r="H45" s="35" t="e">
        <f t="shared" si="3"/>
        <v>#DIV/0!</v>
      </c>
    </row>
    <row r="46" spans="1:8" s="13" customFormat="1" ht="22.5" customHeight="1" x14ac:dyDescent="0.2">
      <c r="A46" s="31" t="s">
        <v>83</v>
      </c>
      <c r="B46" s="17" t="s">
        <v>84</v>
      </c>
      <c r="C46" s="18" t="s">
        <v>21</v>
      </c>
      <c r="D46" s="32">
        <f>'Расшифровка прочих расходов'!D31</f>
        <v>9407.1107252026013</v>
      </c>
      <c r="E46" s="32">
        <f>'Расшифровка прочих расходов'!E31</f>
        <v>457687.04144</v>
      </c>
      <c r="F46" s="43" t="s">
        <v>85</v>
      </c>
      <c r="G46" s="34">
        <f t="shared" si="2"/>
        <v>448279.9307147974</v>
      </c>
      <c r="H46" s="35">
        <f t="shared" si="3"/>
        <v>47.653306505026045</v>
      </c>
    </row>
    <row r="47" spans="1:8" s="13" customFormat="1" ht="51" customHeight="1" x14ac:dyDescent="0.2">
      <c r="A47" s="31" t="s">
        <v>86</v>
      </c>
      <c r="B47" s="17" t="s">
        <v>87</v>
      </c>
      <c r="C47" s="18" t="s">
        <v>21</v>
      </c>
      <c r="D47" s="32">
        <v>0</v>
      </c>
      <c r="E47" s="32">
        <f>E18-E19-E33</f>
        <v>-1014418.1274858713</v>
      </c>
      <c r="F47" s="39" t="s">
        <v>302</v>
      </c>
      <c r="G47" s="34">
        <f t="shared" si="2"/>
        <v>-1014418.1274858713</v>
      </c>
      <c r="H47" s="35" t="e">
        <f t="shared" si="3"/>
        <v>#DIV/0!</v>
      </c>
    </row>
    <row r="48" spans="1:8" s="13" customFormat="1" ht="30" customHeight="1" x14ac:dyDescent="0.2">
      <c r="A48" s="31" t="s">
        <v>89</v>
      </c>
      <c r="B48" s="17" t="s">
        <v>90</v>
      </c>
      <c r="C48" s="18" t="s">
        <v>21</v>
      </c>
      <c r="D48" s="47">
        <f>D22+D26+D24</f>
        <v>81523.116269050661</v>
      </c>
      <c r="E48" s="47">
        <f>E22+E26+E24</f>
        <v>73771.070999999996</v>
      </c>
      <c r="F48" s="43"/>
      <c r="G48" s="34">
        <f t="shared" si="2"/>
        <v>-7752.0452690506645</v>
      </c>
      <c r="H48" s="35">
        <f t="shared" si="3"/>
        <v>-9.5090148951943856E-2</v>
      </c>
    </row>
    <row r="49" spans="1:8" s="13" customFormat="1" ht="81.75" customHeight="1" x14ac:dyDescent="0.2">
      <c r="A49" s="48" t="s">
        <v>91</v>
      </c>
      <c r="B49" s="49" t="s">
        <v>92</v>
      </c>
      <c r="C49" s="50" t="s">
        <v>21</v>
      </c>
      <c r="D49" s="51">
        <v>398108.27127151645</v>
      </c>
      <c r="E49" s="51">
        <v>325963.39399999997</v>
      </c>
      <c r="F49" s="42" t="s">
        <v>93</v>
      </c>
      <c r="G49" s="34">
        <f t="shared" si="2"/>
        <v>-72144.877271516481</v>
      </c>
      <c r="H49" s="35">
        <f t="shared" si="3"/>
        <v>-0.18121923727204473</v>
      </c>
    </row>
    <row r="50" spans="1:8" s="13" customFormat="1" ht="72.75" customHeight="1" x14ac:dyDescent="0.2">
      <c r="A50" s="31" t="s">
        <v>23</v>
      </c>
      <c r="B50" s="17" t="s">
        <v>94</v>
      </c>
      <c r="C50" s="52" t="s">
        <v>95</v>
      </c>
      <c r="D50" s="47">
        <v>130.36779999999999</v>
      </c>
      <c r="E50" s="47">
        <v>111.77132400000001</v>
      </c>
      <c r="F50" s="42" t="s">
        <v>96</v>
      </c>
      <c r="G50" s="34">
        <f t="shared" si="2"/>
        <v>-18.596475999999981</v>
      </c>
      <c r="H50" s="35">
        <f t="shared" si="3"/>
        <v>-0.14264623626386258</v>
      </c>
    </row>
    <row r="51" spans="1:8" s="13" customFormat="1" ht="47.25" customHeight="1" x14ac:dyDescent="0.2">
      <c r="A51" s="31" t="s">
        <v>53</v>
      </c>
      <c r="B51" s="17" t="s">
        <v>97</v>
      </c>
      <c r="C51" s="18" t="s">
        <v>98</v>
      </c>
      <c r="D51" s="47">
        <f>D49/D50</f>
        <v>3053.7316060523876</v>
      </c>
      <c r="E51" s="47">
        <f>E49/E50</f>
        <v>2916.3418874773279</v>
      </c>
      <c r="F51" s="43"/>
      <c r="G51" s="54"/>
    </row>
    <row r="52" spans="1:8" s="13" customFormat="1" ht="46.5" customHeight="1" x14ac:dyDescent="0.2">
      <c r="A52" s="48" t="s">
        <v>99</v>
      </c>
      <c r="B52" s="49" t="s">
        <v>100</v>
      </c>
      <c r="C52" s="50" t="s">
        <v>18</v>
      </c>
      <c r="D52" s="51" t="s">
        <v>18</v>
      </c>
      <c r="E52" s="51" t="s">
        <v>18</v>
      </c>
      <c r="F52" s="19" t="s">
        <v>18</v>
      </c>
    </row>
    <row r="53" spans="1:8" s="13" customFormat="1" ht="20.25" customHeight="1" x14ac:dyDescent="0.2">
      <c r="A53" s="31" t="s">
        <v>19</v>
      </c>
      <c r="B53" s="17" t="s">
        <v>101</v>
      </c>
      <c r="C53" s="18" t="s">
        <v>102</v>
      </c>
      <c r="D53" s="55"/>
      <c r="E53" s="56">
        <v>81614</v>
      </c>
      <c r="F53" s="42"/>
    </row>
    <row r="54" spans="1:8" s="13" customFormat="1" ht="18" customHeight="1" x14ac:dyDescent="0.2">
      <c r="A54" s="31" t="s">
        <v>103</v>
      </c>
      <c r="B54" s="17" t="s">
        <v>104</v>
      </c>
      <c r="C54" s="18" t="s">
        <v>105</v>
      </c>
      <c r="D54" s="57" t="s">
        <v>18</v>
      </c>
      <c r="E54" s="58">
        <v>1277.47</v>
      </c>
      <c r="F54" s="42"/>
    </row>
    <row r="55" spans="1:8" s="13" customFormat="1" ht="23.25" customHeight="1" x14ac:dyDescent="0.2">
      <c r="A55" s="31" t="s">
        <v>106</v>
      </c>
      <c r="B55" s="59" t="s">
        <v>107</v>
      </c>
      <c r="C55" s="18" t="s">
        <v>105</v>
      </c>
      <c r="D55" s="57" t="s">
        <v>18</v>
      </c>
      <c r="E55" s="58">
        <v>663.5</v>
      </c>
      <c r="F55" s="42"/>
    </row>
    <row r="56" spans="1:8" s="13" customFormat="1" ht="25.5" customHeight="1" x14ac:dyDescent="0.2">
      <c r="A56" s="31" t="s">
        <v>108</v>
      </c>
      <c r="B56" s="59" t="s">
        <v>109</v>
      </c>
      <c r="C56" s="18" t="s">
        <v>105</v>
      </c>
      <c r="D56" s="57" t="s">
        <v>18</v>
      </c>
      <c r="E56" s="58">
        <v>199.7</v>
      </c>
      <c r="F56" s="42"/>
    </row>
    <row r="57" spans="1:8" s="13" customFormat="1" ht="27" customHeight="1" x14ac:dyDescent="0.2">
      <c r="A57" s="31" t="s">
        <v>110</v>
      </c>
      <c r="B57" s="59" t="s">
        <v>111</v>
      </c>
      <c r="C57" s="18" t="s">
        <v>105</v>
      </c>
      <c r="D57" s="57" t="s">
        <v>18</v>
      </c>
      <c r="E57" s="58">
        <v>414.27</v>
      </c>
      <c r="F57" s="42"/>
    </row>
    <row r="58" spans="1:8" s="13" customFormat="1" ht="25.5" customHeight="1" x14ac:dyDescent="0.2">
      <c r="A58" s="31" t="s">
        <v>112</v>
      </c>
      <c r="B58" s="59" t="s">
        <v>113</v>
      </c>
      <c r="C58" s="18" t="s">
        <v>105</v>
      </c>
      <c r="D58" s="57" t="s">
        <v>18</v>
      </c>
      <c r="E58" s="57"/>
      <c r="F58" s="42"/>
      <c r="H58" s="60"/>
    </row>
    <row r="59" spans="1:8" s="13" customFormat="1" ht="22.5" customHeight="1" x14ac:dyDescent="0.2">
      <c r="A59" s="31" t="s">
        <v>114</v>
      </c>
      <c r="B59" s="17" t="s">
        <v>115</v>
      </c>
      <c r="C59" s="18" t="s">
        <v>116</v>
      </c>
      <c r="D59" s="51">
        <f>SUM(D60:D63)</f>
        <v>26622.142000000003</v>
      </c>
      <c r="E59" s="61">
        <f>SUM(E60:E63)</f>
        <v>26711.79</v>
      </c>
      <c r="F59" s="62"/>
      <c r="H59" s="60"/>
    </row>
    <row r="60" spans="1:8" s="13" customFormat="1" ht="24" customHeight="1" x14ac:dyDescent="0.2">
      <c r="A60" s="31" t="s">
        <v>117</v>
      </c>
      <c r="B60" s="59" t="s">
        <v>118</v>
      </c>
      <c r="C60" s="18" t="s">
        <v>116</v>
      </c>
      <c r="D60" s="47">
        <v>2958.8310000000001</v>
      </c>
      <c r="E60" s="58">
        <v>2826</v>
      </c>
      <c r="F60" s="42"/>
      <c r="H60" s="60"/>
    </row>
    <row r="61" spans="1:8" s="13" customFormat="1" ht="24" customHeight="1" x14ac:dyDescent="0.2">
      <c r="A61" s="31" t="s">
        <v>119</v>
      </c>
      <c r="B61" s="59" t="s">
        <v>120</v>
      </c>
      <c r="C61" s="18" t="s">
        <v>116</v>
      </c>
      <c r="D61" s="47">
        <v>2500.4310000000005</v>
      </c>
      <c r="E61" s="58">
        <v>2589.1799999999998</v>
      </c>
      <c r="F61" s="42"/>
      <c r="H61" s="60"/>
    </row>
    <row r="62" spans="1:8" s="13" customFormat="1" ht="24" customHeight="1" x14ac:dyDescent="0.2">
      <c r="A62" s="31" t="s">
        <v>121</v>
      </c>
      <c r="B62" s="59" t="s">
        <v>122</v>
      </c>
      <c r="C62" s="18" t="s">
        <v>116</v>
      </c>
      <c r="D62" s="47">
        <v>14696.050999999999</v>
      </c>
      <c r="E62" s="58">
        <v>14803.91</v>
      </c>
      <c r="F62" s="42"/>
      <c r="H62" s="60"/>
    </row>
    <row r="63" spans="1:8" s="13" customFormat="1" ht="24" customHeight="1" x14ac:dyDescent="0.2">
      <c r="A63" s="31" t="s">
        <v>123</v>
      </c>
      <c r="B63" s="59" t="s">
        <v>124</v>
      </c>
      <c r="C63" s="18" t="s">
        <v>116</v>
      </c>
      <c r="D63" s="47">
        <v>6466.8290000000006</v>
      </c>
      <c r="E63" s="58">
        <v>6492.7</v>
      </c>
      <c r="F63" s="42"/>
      <c r="H63" s="60"/>
    </row>
    <row r="64" spans="1:8" s="13" customFormat="1" ht="19.5" customHeight="1" x14ac:dyDescent="0.2">
      <c r="A64" s="31" t="s">
        <v>125</v>
      </c>
      <c r="B64" s="17" t="s">
        <v>126</v>
      </c>
      <c r="C64" s="18" t="s">
        <v>116</v>
      </c>
      <c r="D64" s="51">
        <f>SUM(D65:D68)</f>
        <v>28997.856</v>
      </c>
      <c r="E64" s="61">
        <f>SUM(E65:E68)</f>
        <v>28944.639999999999</v>
      </c>
      <c r="F64" s="42"/>
      <c r="G64" s="63"/>
      <c r="H64" s="60"/>
    </row>
    <row r="65" spans="1:8" s="13" customFormat="1" ht="25.5" x14ac:dyDescent="0.2">
      <c r="A65" s="31" t="s">
        <v>127</v>
      </c>
      <c r="B65" s="59" t="s">
        <v>128</v>
      </c>
      <c r="C65" s="18" t="s">
        <v>116</v>
      </c>
      <c r="D65" s="47">
        <v>7369.5</v>
      </c>
      <c r="E65" s="58">
        <v>7369.5</v>
      </c>
      <c r="F65" s="42"/>
      <c r="G65" s="63"/>
      <c r="H65" s="60"/>
    </row>
    <row r="66" spans="1:8" s="13" customFormat="1" ht="25.5" x14ac:dyDescent="0.2">
      <c r="A66" s="31" t="s">
        <v>129</v>
      </c>
      <c r="B66" s="59" t="s">
        <v>130</v>
      </c>
      <c r="C66" s="18" t="s">
        <v>116</v>
      </c>
      <c r="D66" s="47">
        <v>6785</v>
      </c>
      <c r="E66" s="58">
        <v>6704.9</v>
      </c>
      <c r="F66" s="42"/>
      <c r="G66" s="63"/>
      <c r="H66" s="60"/>
    </row>
    <row r="67" spans="1:8" s="13" customFormat="1" ht="25.5" x14ac:dyDescent="0.2">
      <c r="A67" s="31" t="s">
        <v>131</v>
      </c>
      <c r="B67" s="59" t="s">
        <v>132</v>
      </c>
      <c r="C67" s="18" t="s">
        <v>116</v>
      </c>
      <c r="D67" s="47">
        <v>14843.356</v>
      </c>
      <c r="E67" s="58">
        <v>14870.24</v>
      </c>
      <c r="F67" s="42"/>
      <c r="G67" s="63"/>
      <c r="H67" s="60"/>
    </row>
    <row r="68" spans="1:8" s="13" customFormat="1" ht="25.5" x14ac:dyDescent="0.2">
      <c r="A68" s="31" t="s">
        <v>133</v>
      </c>
      <c r="B68" s="59" t="s">
        <v>134</v>
      </c>
      <c r="C68" s="18" t="s">
        <v>116</v>
      </c>
      <c r="D68" s="47">
        <v>0</v>
      </c>
      <c r="E68" s="58">
        <v>0</v>
      </c>
      <c r="F68" s="42"/>
      <c r="G68" s="63"/>
    </row>
    <row r="69" spans="1:8" s="13" customFormat="1" ht="15" customHeight="1" x14ac:dyDescent="0.2">
      <c r="A69" s="31" t="s">
        <v>135</v>
      </c>
      <c r="B69" s="17" t="s">
        <v>136</v>
      </c>
      <c r="C69" s="18" t="s">
        <v>137</v>
      </c>
      <c r="D69" s="51">
        <f>SUM(D70:D73)</f>
        <v>20321.009999999998</v>
      </c>
      <c r="E69" s="61">
        <f>SUM(E70:E73)</f>
        <v>20415.579999999998</v>
      </c>
      <c r="F69" s="64"/>
      <c r="H69" s="53"/>
    </row>
    <row r="70" spans="1:8" s="13" customFormat="1" ht="15" customHeight="1" x14ac:dyDescent="0.2">
      <c r="A70" s="31" t="s">
        <v>138</v>
      </c>
      <c r="B70" s="59" t="s">
        <v>139</v>
      </c>
      <c r="C70" s="18" t="s">
        <v>137</v>
      </c>
      <c r="D70" s="47">
        <v>2177.16</v>
      </c>
      <c r="E70" s="58">
        <v>2075.8200000000002</v>
      </c>
      <c r="F70" s="42"/>
    </row>
    <row r="71" spans="1:8" s="13" customFormat="1" ht="15" customHeight="1" x14ac:dyDescent="0.2">
      <c r="A71" s="31" t="s">
        <v>140</v>
      </c>
      <c r="B71" s="59" t="s">
        <v>141</v>
      </c>
      <c r="C71" s="18" t="s">
        <v>137</v>
      </c>
      <c r="D71" s="47">
        <v>1943.97</v>
      </c>
      <c r="E71" s="58">
        <v>2012.86</v>
      </c>
      <c r="F71" s="42"/>
    </row>
    <row r="72" spans="1:8" s="13" customFormat="1" ht="15" customHeight="1" x14ac:dyDescent="0.2">
      <c r="A72" s="31" t="s">
        <v>142</v>
      </c>
      <c r="B72" s="59" t="s">
        <v>143</v>
      </c>
      <c r="C72" s="18" t="s">
        <v>137</v>
      </c>
      <c r="D72" s="47">
        <v>12451.849999999999</v>
      </c>
      <c r="E72" s="58">
        <v>12559.03</v>
      </c>
      <c r="F72" s="42"/>
    </row>
    <row r="73" spans="1:8" s="13" customFormat="1" ht="15" customHeight="1" x14ac:dyDescent="0.2">
      <c r="A73" s="31" t="s">
        <v>144</v>
      </c>
      <c r="B73" s="59" t="s">
        <v>145</v>
      </c>
      <c r="C73" s="18" t="s">
        <v>137</v>
      </c>
      <c r="D73" s="47">
        <v>3748.03</v>
      </c>
      <c r="E73" s="58">
        <v>3767.87</v>
      </c>
      <c r="F73" s="42"/>
    </row>
    <row r="74" spans="1:8" s="13" customFormat="1" ht="15" customHeight="1" x14ac:dyDescent="0.2">
      <c r="A74" s="31" t="s">
        <v>146</v>
      </c>
      <c r="B74" s="17" t="s">
        <v>147</v>
      </c>
      <c r="C74" s="18" t="s">
        <v>88</v>
      </c>
      <c r="D74" s="65">
        <f>(99.47+100.67)/D69</f>
        <v>9.8489199109689923E-3</v>
      </c>
      <c r="E74" s="66">
        <f>(99.59+100.67)/E69</f>
        <v>9.809175149567145E-3</v>
      </c>
      <c r="F74" s="67"/>
      <c r="G74" s="68"/>
    </row>
    <row r="75" spans="1:8" s="13" customFormat="1" ht="24.75" customHeight="1" x14ac:dyDescent="0.2">
      <c r="A75" s="31" t="s">
        <v>148</v>
      </c>
      <c r="B75" s="17" t="s">
        <v>149</v>
      </c>
      <c r="C75" s="18" t="s">
        <v>21</v>
      </c>
      <c r="D75" s="55">
        <v>218245.71951062081</v>
      </c>
      <c r="E75" s="55">
        <v>242224.06190999996</v>
      </c>
      <c r="F75" s="42"/>
      <c r="G75" s="53"/>
    </row>
    <row r="76" spans="1:8" s="13" customFormat="1" ht="18" customHeight="1" x14ac:dyDescent="0.2">
      <c r="A76" s="31" t="s">
        <v>150</v>
      </c>
      <c r="B76" s="17" t="s">
        <v>151</v>
      </c>
      <c r="C76" s="18" t="s">
        <v>21</v>
      </c>
      <c r="D76" s="69">
        <v>62763.545790620803</v>
      </c>
      <c r="E76" s="69">
        <v>65053.573060000002</v>
      </c>
      <c r="F76" s="70"/>
    </row>
    <row r="77" spans="1:8" s="13" customFormat="1" ht="73.5" customHeight="1" x14ac:dyDescent="0.2">
      <c r="A77" s="31" t="s">
        <v>152</v>
      </c>
      <c r="B77" s="17" t="s">
        <v>153</v>
      </c>
      <c r="C77" s="18" t="s">
        <v>88</v>
      </c>
      <c r="D77" s="59" t="s">
        <v>303</v>
      </c>
      <c r="E77" s="55" t="s">
        <v>18</v>
      </c>
      <c r="F77" s="43" t="s">
        <v>304</v>
      </c>
    </row>
    <row r="78" spans="1:8" ht="15" customHeight="1" x14ac:dyDescent="0.25">
      <c r="D78" s="71"/>
    </row>
    <row r="79" spans="1:8" s="1" customFormat="1" ht="12.75" x14ac:dyDescent="0.2">
      <c r="A79" s="1" t="s">
        <v>154</v>
      </c>
    </row>
    <row r="80" spans="1:8" s="1" customFormat="1" ht="12.75" x14ac:dyDescent="0.2"/>
    <row r="81" spans="1:6" s="1" customFormat="1" ht="38.25" customHeight="1" x14ac:dyDescent="0.2">
      <c r="A81" s="171" t="s">
        <v>155</v>
      </c>
      <c r="B81" s="172"/>
      <c r="C81" s="172"/>
      <c r="D81" s="172"/>
      <c r="E81" s="172"/>
      <c r="F81" s="172"/>
    </row>
    <row r="82" spans="1:6" s="1" customFormat="1" ht="14.25" customHeight="1" x14ac:dyDescent="0.2">
      <c r="A82" s="171" t="s">
        <v>156</v>
      </c>
      <c r="B82" s="172"/>
      <c r="C82" s="172"/>
      <c r="D82" s="172"/>
      <c r="E82" s="172"/>
      <c r="F82" s="172"/>
    </row>
    <row r="83" spans="1:6" s="1" customFormat="1" ht="14.25" customHeight="1" x14ac:dyDescent="0.2">
      <c r="A83" s="171" t="s">
        <v>157</v>
      </c>
      <c r="B83" s="172"/>
      <c r="C83" s="172"/>
      <c r="D83" s="172"/>
      <c r="E83" s="172"/>
      <c r="F83" s="172"/>
    </row>
    <row r="84" spans="1:6" s="1" customFormat="1" ht="30.75" customHeight="1" x14ac:dyDescent="0.2">
      <c r="A84" s="171" t="s">
        <v>158</v>
      </c>
      <c r="B84" s="172"/>
      <c r="C84" s="172"/>
      <c r="D84" s="172"/>
      <c r="E84" s="172"/>
      <c r="F84" s="172"/>
    </row>
    <row r="85" spans="1:6" s="1" customFormat="1" ht="14.25" customHeight="1" x14ac:dyDescent="0.2">
      <c r="A85" s="171" t="s">
        <v>159</v>
      </c>
      <c r="B85" s="172"/>
      <c r="C85" s="172"/>
      <c r="D85" s="172"/>
      <c r="E85" s="172"/>
      <c r="F85" s="172"/>
    </row>
    <row r="86" spans="1:6" s="1" customFormat="1" ht="52.5" customHeight="1" x14ac:dyDescent="0.2">
      <c r="A86" s="72"/>
      <c r="B86" s="73"/>
      <c r="C86" s="73"/>
      <c r="D86" s="73"/>
      <c r="E86" s="73"/>
      <c r="F86" s="73"/>
    </row>
    <row r="88" spans="1:6" ht="15" customHeight="1" x14ac:dyDescent="0.25">
      <c r="D88" s="1"/>
      <c r="E88" s="74"/>
      <c r="F88" s="74"/>
    </row>
    <row r="89" spans="1:6" ht="15" customHeight="1" x14ac:dyDescent="0.25">
      <c r="E89" s="75"/>
    </row>
  </sheetData>
  <mergeCells count="10">
    <mergeCell ref="A82:F82"/>
    <mergeCell ref="A83:F83"/>
    <mergeCell ref="A84:F84"/>
    <mergeCell ref="A85:F85"/>
    <mergeCell ref="A15:A16"/>
    <mergeCell ref="B15:B16"/>
    <mergeCell ref="C15:C16"/>
    <mergeCell ref="D15:E15"/>
    <mergeCell ref="F15:F16"/>
    <mergeCell ref="A81:F81"/>
  </mergeCells>
  <printOptions horizontalCentered="1"/>
  <pageMargins left="0.59055118110236227" right="0.11811023622047245" top="0.59055118110236227" bottom="0.39370078740157483" header="0.19685039370078741" footer="0.19685039370078741"/>
  <pageSetup paperSize="8" scale="83" fitToHeight="0" orientation="portrait" blackAndWhite="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73"/>
  <sheetViews>
    <sheetView view="pageBreakPreview" zoomScale="90" zoomScaleNormal="100" zoomScaleSheetLayoutView="90" workbookViewId="0">
      <selection activeCell="F12" sqref="F12"/>
    </sheetView>
  </sheetViews>
  <sheetFormatPr defaultColWidth="0" defaultRowHeight="14.25" x14ac:dyDescent="0.2"/>
  <cols>
    <col min="1" max="1" width="13.5703125" style="76" customWidth="1"/>
    <col min="2" max="2" width="58.42578125" style="76" customWidth="1"/>
    <col min="3" max="3" width="13.5703125" style="77" customWidth="1"/>
    <col min="4" max="4" width="17.7109375" customWidth="1"/>
    <col min="5" max="5" width="16.42578125" customWidth="1"/>
    <col min="6" max="6" width="65" customWidth="1"/>
    <col min="7" max="7" width="15.5703125" style="79" hidden="1" customWidth="1"/>
    <col min="8" max="8" width="13.85546875" style="79" hidden="1" customWidth="1"/>
    <col min="9" max="9" width="41.42578125" customWidth="1"/>
    <col min="10" max="11" width="9.140625" customWidth="1"/>
    <col min="12" max="12" width="13.5703125" customWidth="1"/>
    <col min="13" max="19" width="9.140625" customWidth="1"/>
    <col min="20" max="20" width="26.140625" customWidth="1"/>
    <col min="21" max="23" width="9.140625" customWidth="1"/>
    <col min="24" max="24" width="33.42578125" customWidth="1"/>
    <col min="25" max="25" width="24.85546875" customWidth="1"/>
    <col min="26" max="26" width="9.140625" customWidth="1"/>
    <col min="27" max="27" width="17.7109375" customWidth="1"/>
    <col min="28" max="56" width="9.140625" customWidth="1"/>
    <col min="57" max="57" width="13.7109375" customWidth="1"/>
    <col min="58" max="59" width="12.7109375" customWidth="1"/>
    <col min="60" max="234" width="9.140625" customWidth="1"/>
    <col min="235" max="235" width="11.85546875" customWidth="1"/>
    <col min="236" max="236" width="45.140625" customWidth="1"/>
    <col min="237" max="237" width="13.5703125" customWidth="1"/>
    <col min="238" max="238" width="19.28515625" customWidth="1"/>
    <col min="239" max="239" width="18.85546875" customWidth="1"/>
    <col min="240" max="240" width="18.5703125" customWidth="1"/>
    <col min="241" max="241" width="15.140625" customWidth="1"/>
    <col min="242" max="242" width="17" customWidth="1"/>
    <col min="243" max="243" width="19.7109375" customWidth="1"/>
    <col min="244" max="244" width="16.42578125" customWidth="1"/>
    <col min="245" max="245" width="4.140625" customWidth="1"/>
  </cols>
  <sheetData>
    <row r="1" spans="1:247" x14ac:dyDescent="0.2">
      <c r="D1" s="78"/>
      <c r="E1" s="78"/>
    </row>
    <row r="2" spans="1:247" ht="21" thickBot="1" x14ac:dyDescent="0.35">
      <c r="A2" s="192" t="s">
        <v>160</v>
      </c>
      <c r="B2" s="192"/>
      <c r="C2" s="192"/>
      <c r="D2" s="80"/>
      <c r="E2" s="80"/>
      <c r="F2" s="81"/>
      <c r="G2" s="82"/>
      <c r="H2" s="82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</row>
    <row r="3" spans="1:247" s="85" customFormat="1" ht="15.75" x14ac:dyDescent="0.2">
      <c r="A3" s="188" t="s">
        <v>161</v>
      </c>
      <c r="B3" s="193" t="s">
        <v>162</v>
      </c>
      <c r="C3" s="189" t="s">
        <v>163</v>
      </c>
      <c r="D3" s="188" t="s">
        <v>164</v>
      </c>
      <c r="E3" s="196"/>
      <c r="F3" s="188" t="s">
        <v>165</v>
      </c>
      <c r="G3" s="185" t="s">
        <v>166</v>
      </c>
      <c r="H3" s="83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</row>
    <row r="4" spans="1:247" s="85" customFormat="1" ht="15.75" x14ac:dyDescent="0.2">
      <c r="A4" s="188"/>
      <c r="B4" s="193"/>
      <c r="C4" s="189"/>
      <c r="D4" s="188" t="s">
        <v>167</v>
      </c>
      <c r="E4" s="189" t="s">
        <v>15</v>
      </c>
      <c r="F4" s="188"/>
      <c r="G4" s="186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</row>
    <row r="5" spans="1:247" s="85" customFormat="1" ht="15.75" x14ac:dyDescent="0.2">
      <c r="A5" s="188"/>
      <c r="B5" s="193"/>
      <c r="C5" s="189"/>
      <c r="D5" s="188"/>
      <c r="E5" s="189"/>
      <c r="F5" s="188"/>
      <c r="G5" s="186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5" customFormat="1" ht="18.75" x14ac:dyDescent="0.3">
      <c r="A6" s="86">
        <v>1</v>
      </c>
      <c r="B6" s="86">
        <v>2</v>
      </c>
      <c r="C6" s="87">
        <v>3</v>
      </c>
      <c r="D6" s="86">
        <f>C6+1</f>
        <v>4</v>
      </c>
      <c r="E6" s="86">
        <f>D6+1</f>
        <v>5</v>
      </c>
      <c r="F6" s="188"/>
      <c r="G6" s="187"/>
      <c r="H6" s="2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</row>
    <row r="7" spans="1:247" s="85" customFormat="1" ht="18.75" x14ac:dyDescent="0.3">
      <c r="A7" s="87" t="s">
        <v>46</v>
      </c>
      <c r="B7" s="86" t="s">
        <v>168</v>
      </c>
      <c r="C7" s="87" t="s">
        <v>21</v>
      </c>
      <c r="D7" s="89">
        <f>SUM(D8:D20)</f>
        <v>122634.55836744297</v>
      </c>
      <c r="E7" s="89">
        <f>SUM(E8:E20)</f>
        <v>169403.94161999991</v>
      </c>
      <c r="F7" s="90"/>
      <c r="G7" s="91">
        <f t="shared" ref="G7:G19" si="0">E7-D7</f>
        <v>46769.383252556945</v>
      </c>
      <c r="H7" s="92">
        <f>E7/D7-1</f>
        <v>0.38137197112435883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</row>
    <row r="8" spans="1:247" s="85" customFormat="1" ht="38.25" x14ac:dyDescent="0.3">
      <c r="A8" s="93" t="s">
        <v>169</v>
      </c>
      <c r="B8" s="94" t="s">
        <v>170</v>
      </c>
      <c r="C8" s="95" t="s">
        <v>171</v>
      </c>
      <c r="D8" s="96">
        <v>15960.066881254666</v>
      </c>
      <c r="E8" s="96">
        <v>10738.637999999999</v>
      </c>
      <c r="F8" s="97" t="s">
        <v>172</v>
      </c>
      <c r="G8" s="98">
        <f t="shared" si="0"/>
        <v>-5221.4288812546674</v>
      </c>
      <c r="H8" s="99">
        <f t="shared" ref="H8:H19" si="1">E8/D8-1</f>
        <v>-0.3271558271091779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</row>
    <row r="9" spans="1:247" s="85" customFormat="1" ht="18.75" customHeight="1" x14ac:dyDescent="0.3">
      <c r="A9" s="93" t="s">
        <v>173</v>
      </c>
      <c r="B9" s="94" t="s">
        <v>174</v>
      </c>
      <c r="C9" s="95" t="s">
        <v>171</v>
      </c>
      <c r="D9" s="96">
        <v>5901.8148372990918</v>
      </c>
      <c r="E9" s="96">
        <v>5352.098</v>
      </c>
      <c r="F9" s="97" t="s">
        <v>175</v>
      </c>
      <c r="G9" s="91">
        <f t="shared" si="0"/>
        <v>-549.71683729909182</v>
      </c>
      <c r="H9" s="92">
        <f t="shared" si="1"/>
        <v>-9.3143694347189054E-2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101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</row>
    <row r="10" spans="1:247" s="85" customFormat="1" ht="18.75" customHeight="1" x14ac:dyDescent="0.3">
      <c r="A10" s="93" t="s">
        <v>176</v>
      </c>
      <c r="B10" s="94" t="s">
        <v>177</v>
      </c>
      <c r="C10" s="95" t="s">
        <v>171</v>
      </c>
      <c r="D10" s="96">
        <v>10398.200469023126</v>
      </c>
      <c r="E10" s="96">
        <v>9623.8559999999998</v>
      </c>
      <c r="F10" s="97"/>
      <c r="G10" s="98">
        <f t="shared" si="0"/>
        <v>-774.34446902312629</v>
      </c>
      <c r="H10" s="99">
        <f t="shared" si="1"/>
        <v>-7.4469084466100233E-2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</row>
    <row r="11" spans="1:247" s="85" customFormat="1" ht="38.25" customHeight="1" x14ac:dyDescent="0.3">
      <c r="A11" s="93" t="s">
        <v>178</v>
      </c>
      <c r="B11" s="94" t="s">
        <v>179</v>
      </c>
      <c r="C11" s="95" t="s">
        <v>171</v>
      </c>
      <c r="D11" s="96">
        <v>2705.8785143534442</v>
      </c>
      <c r="E11" s="96">
        <v>2204.3820000000001</v>
      </c>
      <c r="F11" s="97" t="s">
        <v>180</v>
      </c>
      <c r="G11" s="98">
        <f t="shared" si="0"/>
        <v>-501.49651435344413</v>
      </c>
      <c r="H11" s="99">
        <f>E11/D11-1</f>
        <v>-0.18533593126714121</v>
      </c>
      <c r="I11" s="102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</row>
    <row r="12" spans="1:247" s="85" customFormat="1" ht="58.5" customHeight="1" x14ac:dyDescent="0.3">
      <c r="A12" s="103" t="s">
        <v>181</v>
      </c>
      <c r="B12" s="104" t="s">
        <v>182</v>
      </c>
      <c r="C12" s="95" t="s">
        <v>171</v>
      </c>
      <c r="D12" s="96">
        <v>17091.728887887661</v>
      </c>
      <c r="E12" s="96">
        <v>21823.55</v>
      </c>
      <c r="F12" s="105" t="s">
        <v>183</v>
      </c>
      <c r="G12" s="98">
        <f t="shared" si="0"/>
        <v>4731.8211121123386</v>
      </c>
      <c r="H12" s="99">
        <f>E12/D12-1</f>
        <v>0.27684859402758377</v>
      </c>
      <c r="BD12" s="100"/>
    </row>
    <row r="13" spans="1:247" s="85" customFormat="1" ht="50.25" customHeight="1" x14ac:dyDescent="0.3">
      <c r="A13" s="93" t="s">
        <v>184</v>
      </c>
      <c r="B13" s="94" t="s">
        <v>185</v>
      </c>
      <c r="C13" s="95" t="s">
        <v>171</v>
      </c>
      <c r="D13" s="96">
        <v>7168.4314535592403</v>
      </c>
      <c r="E13" s="96">
        <v>7625.4679999999998</v>
      </c>
      <c r="F13" s="106"/>
      <c r="G13" s="98">
        <f t="shared" si="0"/>
        <v>457.03654644075959</v>
      </c>
      <c r="H13" s="99">
        <f t="shared" si="1"/>
        <v>6.3756841284132504E-2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</row>
    <row r="14" spans="1:247" s="85" customFormat="1" ht="94.5" customHeight="1" x14ac:dyDescent="0.3">
      <c r="A14" s="93" t="s">
        <v>186</v>
      </c>
      <c r="B14" s="94" t="s">
        <v>187</v>
      </c>
      <c r="C14" s="95" t="s">
        <v>171</v>
      </c>
      <c r="D14" s="96">
        <v>1060.0444439837318</v>
      </c>
      <c r="E14" s="96">
        <v>9090.7420000000002</v>
      </c>
      <c r="F14" s="107" t="s">
        <v>299</v>
      </c>
      <c r="G14" s="98">
        <f t="shared" si="0"/>
        <v>8030.6975560162682</v>
      </c>
      <c r="H14" s="99">
        <f t="shared" si="1"/>
        <v>7.5758121290049552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</row>
    <row r="15" spans="1:247" s="85" customFormat="1" ht="18.75" x14ac:dyDescent="0.3">
      <c r="A15" s="93" t="s">
        <v>188</v>
      </c>
      <c r="B15" s="94" t="s">
        <v>189</v>
      </c>
      <c r="C15" s="95" t="s">
        <v>171</v>
      </c>
      <c r="D15" s="96">
        <v>5205.2228987522085</v>
      </c>
      <c r="E15" s="96">
        <v>9723.5820000000003</v>
      </c>
      <c r="F15" s="105" t="s">
        <v>190</v>
      </c>
      <c r="G15" s="98">
        <f t="shared" si="0"/>
        <v>4518.3591012477918</v>
      </c>
      <c r="H15" s="92">
        <f t="shared" si="1"/>
        <v>0.86804334591145538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</row>
    <row r="16" spans="1:247" s="85" customFormat="1" ht="108" customHeight="1" x14ac:dyDescent="0.3">
      <c r="A16" s="93" t="s">
        <v>191</v>
      </c>
      <c r="B16" s="94" t="s">
        <v>192</v>
      </c>
      <c r="C16" s="95" t="s">
        <v>171</v>
      </c>
      <c r="D16" s="96">
        <v>5341.0105784105581</v>
      </c>
      <c r="E16" s="96">
        <v>34174.233</v>
      </c>
      <c r="F16" s="107" t="s">
        <v>193</v>
      </c>
      <c r="G16" s="98">
        <f t="shared" si="0"/>
        <v>28833.222421589442</v>
      </c>
      <c r="H16" s="92">
        <f t="shared" si="1"/>
        <v>5.3984582127845133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</row>
    <row r="17" spans="1:247" s="85" customFormat="1" ht="18.75" x14ac:dyDescent="0.3">
      <c r="A17" s="93" t="s">
        <v>194</v>
      </c>
      <c r="B17" s="94" t="s">
        <v>195</v>
      </c>
      <c r="C17" s="95" t="s">
        <v>171</v>
      </c>
      <c r="D17" s="96">
        <v>41628.216183189434</v>
      </c>
      <c r="E17" s="96">
        <v>48897.942620000002</v>
      </c>
      <c r="F17" s="108"/>
      <c r="G17" s="98">
        <f t="shared" si="0"/>
        <v>7269.726436810568</v>
      </c>
      <c r="H17" s="92">
        <f t="shared" si="1"/>
        <v>0.17463458930883213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</row>
    <row r="18" spans="1:247" s="85" customFormat="1" ht="18.75" x14ac:dyDescent="0.3">
      <c r="A18" s="93" t="s">
        <v>196</v>
      </c>
      <c r="B18" s="94" t="s">
        <v>197</v>
      </c>
      <c r="C18" s="95" t="s">
        <v>171</v>
      </c>
      <c r="D18" s="96">
        <v>6393.5778654340556</v>
      </c>
      <c r="E18" s="96">
        <v>5493.4500000000007</v>
      </c>
      <c r="F18" s="108"/>
      <c r="G18" s="98">
        <f t="shared" si="0"/>
        <v>-900.12786543405491</v>
      </c>
      <c r="H18" s="99">
        <f t="shared" si="1"/>
        <v>-0.14078625213911367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</row>
    <row r="19" spans="1:247" s="85" customFormat="1" ht="41.25" customHeight="1" x14ac:dyDescent="0.3">
      <c r="A19" s="93" t="s">
        <v>198</v>
      </c>
      <c r="B19" s="94" t="s">
        <v>199</v>
      </c>
      <c r="C19" s="95" t="s">
        <v>171</v>
      </c>
      <c r="D19" s="96">
        <v>1943.4905679541714</v>
      </c>
      <c r="E19" s="96">
        <v>2237.7539999999999</v>
      </c>
      <c r="F19" s="97" t="s">
        <v>200</v>
      </c>
      <c r="G19" s="98">
        <f t="shared" si="0"/>
        <v>294.26343204582849</v>
      </c>
      <c r="H19" s="99">
        <f t="shared" si="1"/>
        <v>0.15140975567254067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</row>
    <row r="20" spans="1:247" s="85" customFormat="1" ht="45" x14ac:dyDescent="0.3">
      <c r="A20" s="93" t="s">
        <v>201</v>
      </c>
      <c r="B20" s="94" t="s">
        <v>202</v>
      </c>
      <c r="C20" s="95" t="s">
        <v>171</v>
      </c>
      <c r="D20" s="96">
        <f>стр.1_3!D30-SUM(D8:D19)</f>
        <v>1836.8747863415774</v>
      </c>
      <c r="E20" s="96">
        <f>стр.1_3!E30-SUM(E8:E19)</f>
        <v>2418.2459999999264</v>
      </c>
      <c r="F20" s="109" t="s">
        <v>203</v>
      </c>
      <c r="G20" s="98">
        <f>E20-D20</f>
        <v>581.37121365834901</v>
      </c>
      <c r="H20" s="99">
        <f>E20/D20-1</f>
        <v>0.31650018715551131</v>
      </c>
      <c r="I20" s="11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11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</row>
    <row r="21" spans="1:247" s="120" customFormat="1" ht="15.75" hidden="1" x14ac:dyDescent="0.25">
      <c r="A21" s="112" t="s">
        <v>204</v>
      </c>
      <c r="B21" s="113" t="s">
        <v>205</v>
      </c>
      <c r="C21" s="114" t="s">
        <v>171</v>
      </c>
      <c r="D21" s="115">
        <v>1455.9219164628091</v>
      </c>
      <c r="E21" s="115">
        <v>1996.7440000000001</v>
      </c>
      <c r="F21" s="116"/>
      <c r="G21" s="117">
        <f>E21-D21</f>
        <v>540.82208353719102</v>
      </c>
      <c r="H21" s="118">
        <f>E21/D21-1</f>
        <v>0.37146365984456708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</row>
    <row r="22" spans="1:247" s="120" customFormat="1" ht="18" hidden="1" customHeight="1" x14ac:dyDescent="0.25">
      <c r="A22" s="112" t="s">
        <v>206</v>
      </c>
      <c r="B22" s="113" t="s">
        <v>207</v>
      </c>
      <c r="C22" s="114" t="s">
        <v>171</v>
      </c>
      <c r="D22" s="115">
        <v>344.70825135316858</v>
      </c>
      <c r="E22" s="115">
        <v>220</v>
      </c>
      <c r="F22" s="116"/>
      <c r="G22" s="117">
        <f>E22-D22</f>
        <v>-124.70825135316858</v>
      </c>
      <c r="H22" s="118">
        <f>E22/D22-1</f>
        <v>-0.36177913021698904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</row>
    <row r="23" spans="1:247" s="120" customFormat="1" ht="30" hidden="1" customHeight="1" x14ac:dyDescent="0.25">
      <c r="A23" s="112" t="s">
        <v>208</v>
      </c>
      <c r="B23" s="113" t="s">
        <v>209</v>
      </c>
      <c r="C23" s="114" t="s">
        <v>171</v>
      </c>
      <c r="D23" s="115">
        <v>36.244618525499568</v>
      </c>
      <c r="E23" s="115">
        <v>60.296999999999997</v>
      </c>
      <c r="F23" s="116"/>
      <c r="G23" s="117">
        <f>E23-D23</f>
        <v>24.052381474500429</v>
      </c>
      <c r="H23" s="118">
        <f>E23/D23-1</f>
        <v>0.66361248794986194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</row>
    <row r="24" spans="1:247" s="120" customFormat="1" ht="15.75" hidden="1" x14ac:dyDescent="0.25">
      <c r="A24" s="121" t="s">
        <v>210</v>
      </c>
      <c r="B24" s="113" t="s">
        <v>211</v>
      </c>
      <c r="C24" s="114" t="s">
        <v>171</v>
      </c>
      <c r="D24" s="115">
        <v>0</v>
      </c>
      <c r="E24" s="115">
        <v>141.20499999999998</v>
      </c>
      <c r="F24" s="116"/>
      <c r="G24" s="117">
        <f>E24-D24</f>
        <v>141.20499999999998</v>
      </c>
      <c r="H24" s="118" t="e">
        <f>E24/D24-1</f>
        <v>#DIV/0!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</row>
    <row r="25" spans="1:247" ht="18.75" x14ac:dyDescent="0.3">
      <c r="A25" s="122"/>
      <c r="B25" s="122"/>
      <c r="C25" s="123"/>
      <c r="D25" s="124"/>
      <c r="E25" s="124"/>
      <c r="F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</row>
    <row r="26" spans="1:247" ht="21" thickBot="1" x14ac:dyDescent="0.35">
      <c r="A26" s="192" t="s">
        <v>212</v>
      </c>
      <c r="B26" s="192"/>
      <c r="C26" s="192"/>
      <c r="D26" s="126"/>
      <c r="E26" s="127"/>
      <c r="F26" s="81"/>
      <c r="G26" s="82"/>
      <c r="H26" s="82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</row>
    <row r="27" spans="1:247" ht="10.5" customHeight="1" x14ac:dyDescent="0.2">
      <c r="A27" s="188" t="s">
        <v>161</v>
      </c>
      <c r="B27" s="193" t="s">
        <v>162</v>
      </c>
      <c r="C27" s="189" t="s">
        <v>163</v>
      </c>
      <c r="D27" s="194" t="str">
        <f>D3</f>
        <v>2020 год</v>
      </c>
      <c r="E27" s="195"/>
      <c r="F27" s="188" t="s">
        <v>165</v>
      </c>
      <c r="G27" s="190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</row>
    <row r="28" spans="1:247" ht="9.75" customHeight="1" x14ac:dyDescent="0.2">
      <c r="A28" s="188"/>
      <c r="B28" s="193"/>
      <c r="C28" s="189"/>
      <c r="D28" s="194" t="s">
        <v>167</v>
      </c>
      <c r="E28" s="193" t="s">
        <v>15</v>
      </c>
      <c r="F28" s="188"/>
      <c r="G28" s="191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</row>
    <row r="29" spans="1:247" ht="11.25" customHeight="1" x14ac:dyDescent="0.2">
      <c r="A29" s="188"/>
      <c r="B29" s="193"/>
      <c r="C29" s="189"/>
      <c r="D29" s="194"/>
      <c r="E29" s="193"/>
      <c r="F29" s="188"/>
      <c r="G29" s="191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</row>
    <row r="30" spans="1:247" s="85" customFormat="1" ht="12" customHeight="1" x14ac:dyDescent="0.3">
      <c r="A30" s="86">
        <v>1</v>
      </c>
      <c r="B30" s="86">
        <v>2</v>
      </c>
      <c r="C30" s="87">
        <v>3</v>
      </c>
      <c r="D30" s="87">
        <v>4</v>
      </c>
      <c r="E30" s="87">
        <v>5</v>
      </c>
      <c r="F30" s="188"/>
      <c r="G30" s="191"/>
      <c r="H30" s="2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</row>
    <row r="31" spans="1:247" s="85" customFormat="1" ht="36" customHeight="1" x14ac:dyDescent="0.3">
      <c r="A31" s="128" t="str">
        <f>стр.1_3!A46</f>
        <v>1.2.12</v>
      </c>
      <c r="B31" s="129" t="str">
        <f>стр.1_3!B46</f>
        <v>прочие неподконтрольные расходы (с расшифровкой)</v>
      </c>
      <c r="C31" s="87" t="s">
        <v>21</v>
      </c>
      <c r="D31" s="130">
        <f>D32+D33+D34+D35</f>
        <v>9407.1107252026013</v>
      </c>
      <c r="E31" s="130">
        <f>E32+E33+E34+E35</f>
        <v>457687.04144</v>
      </c>
      <c r="F31" s="107"/>
      <c r="G31" s="131"/>
      <c r="H31" s="2"/>
      <c r="I31" s="132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133"/>
      <c r="BF31" s="133"/>
      <c r="BG31" s="133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</row>
    <row r="32" spans="1:247" s="85" customFormat="1" ht="34.5" customHeight="1" x14ac:dyDescent="0.3">
      <c r="A32" s="86" t="s">
        <v>213</v>
      </c>
      <c r="B32" s="94" t="s">
        <v>214</v>
      </c>
      <c r="C32" s="95" t="s">
        <v>171</v>
      </c>
      <c r="D32" s="130">
        <v>842.26499999999999</v>
      </c>
      <c r="E32" s="130">
        <v>114.113</v>
      </c>
      <c r="F32" s="97" t="s">
        <v>215</v>
      </c>
      <c r="G32" s="98">
        <f t="shared" ref="G32:G69" si="2">E32-D32</f>
        <v>-728.15200000000004</v>
      </c>
      <c r="H32" s="99">
        <f t="shared" ref="H32:H69" si="3">E32/D32-1</f>
        <v>-0.86451651202412538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134"/>
      <c r="Y32" s="134"/>
      <c r="Z32" s="88"/>
      <c r="AA32" s="133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133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</row>
    <row r="33" spans="1:247" s="85" customFormat="1" ht="18.75" x14ac:dyDescent="0.3">
      <c r="A33" s="86" t="s">
        <v>216</v>
      </c>
      <c r="B33" s="94" t="s">
        <v>217</v>
      </c>
      <c r="C33" s="95" t="s">
        <v>171</v>
      </c>
      <c r="D33" s="130">
        <v>0</v>
      </c>
      <c r="E33" s="130">
        <v>35792.781759999998</v>
      </c>
      <c r="F33" s="97" t="s">
        <v>218</v>
      </c>
      <c r="G33" s="98">
        <f t="shared" si="2"/>
        <v>35792.781759999998</v>
      </c>
      <c r="H33" s="99" t="e">
        <f t="shared" si="3"/>
        <v>#DIV/0!</v>
      </c>
      <c r="I33" s="88"/>
      <c r="J33" s="88"/>
      <c r="K33" s="88"/>
      <c r="L33" s="135"/>
      <c r="M33" s="136"/>
      <c r="N33" s="88"/>
      <c r="O33" s="88"/>
      <c r="P33" s="88"/>
      <c r="Q33" s="88"/>
      <c r="R33" s="88"/>
      <c r="S33" s="88"/>
      <c r="T33" s="135"/>
      <c r="U33" s="136"/>
      <c r="V33" s="88"/>
      <c r="W33" s="88"/>
      <c r="X33" s="137"/>
      <c r="Y33" s="137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133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</row>
    <row r="34" spans="1:247" s="85" customFormat="1" ht="69" customHeight="1" x14ac:dyDescent="0.3">
      <c r="A34" s="86" t="s">
        <v>219</v>
      </c>
      <c r="B34" s="94" t="s">
        <v>220</v>
      </c>
      <c r="C34" s="95" t="s">
        <v>171</v>
      </c>
      <c r="D34" s="130">
        <v>5761.1970000000001</v>
      </c>
      <c r="E34" s="130">
        <v>379735.04830999998</v>
      </c>
      <c r="F34" s="105" t="s">
        <v>221</v>
      </c>
      <c r="G34" s="98">
        <f t="shared" si="2"/>
        <v>373973.85131</v>
      </c>
      <c r="H34" s="99">
        <f t="shared" si="3"/>
        <v>64.912526218075854</v>
      </c>
      <c r="I34" s="88"/>
      <c r="J34" s="88"/>
      <c r="K34" s="88"/>
      <c r="L34" s="135"/>
      <c r="M34" s="136"/>
      <c r="N34" s="88"/>
      <c r="O34" s="88"/>
      <c r="P34" s="88"/>
      <c r="Q34" s="88"/>
      <c r="R34" s="88"/>
      <c r="S34" s="88"/>
      <c r="T34" s="135"/>
      <c r="U34" s="136"/>
      <c r="V34" s="88"/>
      <c r="W34" s="88"/>
      <c r="X34" s="137"/>
      <c r="Y34" s="137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133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</row>
    <row r="35" spans="1:247" s="85" customFormat="1" ht="18.75" x14ac:dyDescent="0.3">
      <c r="A35" s="86" t="s">
        <v>222</v>
      </c>
      <c r="B35" s="94" t="s">
        <v>223</v>
      </c>
      <c r="C35" s="95" t="s">
        <v>171</v>
      </c>
      <c r="D35" s="130">
        <f>D36+D37+D44+D45+D46+D47+D48+D49+D50+D58+D59+D60+D61+D62+D63+D64+D65+D66+D68+D67</f>
        <v>2803.6487252026004</v>
      </c>
      <c r="E35" s="130">
        <f>E36+E37+E44+E45+E46+E47+E48+E49+E50+E58+E59+E60+E61+E62+E63+E64+E65+E66++E67+E68</f>
        <v>42045.09837</v>
      </c>
      <c r="F35" s="138"/>
      <c r="G35" s="98">
        <f t="shared" si="2"/>
        <v>39241.449644797402</v>
      </c>
      <c r="H35" s="99">
        <f t="shared" si="3"/>
        <v>13.996564295679264</v>
      </c>
      <c r="I35" s="88"/>
      <c r="J35" s="88"/>
      <c r="K35" s="88"/>
      <c r="L35" s="135"/>
      <c r="M35" s="136"/>
      <c r="N35" s="88"/>
      <c r="O35" s="88"/>
      <c r="P35" s="88"/>
      <c r="Q35" s="88"/>
      <c r="R35" s="88"/>
      <c r="S35" s="88"/>
      <c r="T35" s="135"/>
      <c r="U35" s="136"/>
      <c r="V35" s="88"/>
      <c r="W35" s="88"/>
      <c r="X35" s="137"/>
      <c r="Y35" s="137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</row>
    <row r="36" spans="1:247" ht="13.5" customHeight="1" x14ac:dyDescent="0.3">
      <c r="A36" s="139" t="s">
        <v>224</v>
      </c>
      <c r="B36" s="140" t="s">
        <v>225</v>
      </c>
      <c r="C36" s="141" t="s">
        <v>171</v>
      </c>
      <c r="D36" s="142">
        <v>0</v>
      </c>
      <c r="E36" s="142">
        <v>2539.25783</v>
      </c>
      <c r="F36" s="97" t="s">
        <v>218</v>
      </c>
      <c r="G36" s="98">
        <f t="shared" si="2"/>
        <v>2539.25783</v>
      </c>
      <c r="H36" s="99" t="e">
        <f t="shared" si="3"/>
        <v>#DIV/0!</v>
      </c>
      <c r="I36" s="88"/>
      <c r="J36" s="88"/>
      <c r="K36" s="88"/>
      <c r="L36" s="143"/>
      <c r="M36" s="136"/>
      <c r="N36" s="88"/>
      <c r="O36" s="88"/>
      <c r="P36" s="88"/>
      <c r="Q36" s="88"/>
      <c r="R36" s="88"/>
      <c r="S36" s="88"/>
      <c r="T36" s="143"/>
      <c r="U36" s="136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</row>
    <row r="37" spans="1:247" ht="30.75" customHeight="1" x14ac:dyDescent="0.3">
      <c r="A37" s="139" t="s">
        <v>226</v>
      </c>
      <c r="B37" s="140" t="s">
        <v>227</v>
      </c>
      <c r="C37" s="141" t="s">
        <v>171</v>
      </c>
      <c r="D37" s="142">
        <f>D38+D39+D40+D41+D42</f>
        <v>1267.74</v>
      </c>
      <c r="E37" s="144">
        <v>4827.7522300000001</v>
      </c>
      <c r="F37" s="105" t="s">
        <v>228</v>
      </c>
      <c r="G37" s="98">
        <f t="shared" si="2"/>
        <v>3560.0122300000003</v>
      </c>
      <c r="H37" s="99">
        <f t="shared" si="3"/>
        <v>2.8081564279741902</v>
      </c>
      <c r="I37" s="88"/>
      <c r="J37" s="88"/>
      <c r="K37" s="88"/>
      <c r="L37" s="145"/>
      <c r="M37" s="146"/>
      <c r="N37" s="88"/>
      <c r="O37" s="88"/>
      <c r="P37" s="88"/>
      <c r="Q37" s="88"/>
      <c r="R37" s="88"/>
      <c r="S37" s="88"/>
      <c r="T37" s="147"/>
      <c r="U37" s="146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</row>
    <row r="38" spans="1:247" s="159" customFormat="1" ht="15" hidden="1" x14ac:dyDescent="0.25">
      <c r="A38" s="148" t="s">
        <v>229</v>
      </c>
      <c r="B38" s="149" t="s">
        <v>230</v>
      </c>
      <c r="C38" s="150" t="s">
        <v>171</v>
      </c>
      <c r="D38" s="151">
        <v>179.18</v>
      </c>
      <c r="E38" s="152">
        <v>0</v>
      </c>
      <c r="F38" s="153"/>
      <c r="G38" s="98">
        <f t="shared" si="2"/>
        <v>-179.18</v>
      </c>
      <c r="H38" s="99">
        <f t="shared" si="3"/>
        <v>-1</v>
      </c>
      <c r="I38" s="154"/>
      <c r="J38" s="154"/>
      <c r="K38" s="154"/>
      <c r="L38" s="155"/>
      <c r="M38" s="156"/>
      <c r="N38" s="154"/>
      <c r="O38" s="154"/>
      <c r="P38" s="154"/>
      <c r="Q38" s="154"/>
      <c r="R38" s="154"/>
      <c r="S38" s="154"/>
      <c r="T38" s="157"/>
      <c r="U38" s="158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</row>
    <row r="39" spans="1:247" s="159" customFormat="1" ht="15" hidden="1" x14ac:dyDescent="0.25">
      <c r="A39" s="148" t="s">
        <v>231</v>
      </c>
      <c r="B39" s="149" t="s">
        <v>232</v>
      </c>
      <c r="C39" s="150" t="s">
        <v>171</v>
      </c>
      <c r="D39" s="160">
        <v>305.91000000000003</v>
      </c>
      <c r="E39" s="152">
        <v>84.791409999999999</v>
      </c>
      <c r="F39" s="153"/>
      <c r="G39" s="98">
        <f t="shared" si="2"/>
        <v>-221.11859000000004</v>
      </c>
      <c r="H39" s="99">
        <f t="shared" si="3"/>
        <v>-0.72282236605537586</v>
      </c>
      <c r="I39" s="154"/>
      <c r="J39" s="154"/>
      <c r="K39" s="154"/>
      <c r="L39" s="161"/>
      <c r="M39" s="156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G39" s="154"/>
      <c r="FH39" s="154"/>
      <c r="FI39" s="154"/>
      <c r="FJ39" s="154"/>
      <c r="FK39" s="154"/>
      <c r="FL39" s="154"/>
      <c r="FM39" s="154"/>
      <c r="FN39" s="154"/>
      <c r="FO39" s="154"/>
      <c r="FP39" s="154"/>
      <c r="FQ39" s="154"/>
      <c r="FR39" s="154"/>
      <c r="FS39" s="154"/>
      <c r="FT39" s="154"/>
      <c r="FU39" s="154"/>
      <c r="FV39" s="154"/>
      <c r="FW39" s="154"/>
      <c r="FX39" s="154"/>
      <c r="FY39" s="154"/>
      <c r="FZ39" s="154"/>
      <c r="GA39" s="154"/>
      <c r="GB39" s="154"/>
      <c r="GC39" s="154"/>
      <c r="GD39" s="154"/>
      <c r="GE39" s="154"/>
      <c r="GF39" s="154"/>
      <c r="GG39" s="154"/>
      <c r="GH39" s="154"/>
      <c r="GI39" s="154"/>
      <c r="GJ39" s="154"/>
      <c r="GK39" s="154"/>
      <c r="GL39" s="154"/>
      <c r="GM39" s="154"/>
      <c r="GN39" s="154"/>
      <c r="GO39" s="154"/>
      <c r="GP39" s="154"/>
      <c r="GQ39" s="154"/>
      <c r="GR39" s="154"/>
      <c r="GS39" s="154"/>
      <c r="GT39" s="154"/>
      <c r="GU39" s="154"/>
      <c r="GV39" s="154"/>
      <c r="GW39" s="154"/>
      <c r="GX39" s="154"/>
      <c r="GY39" s="154"/>
      <c r="GZ39" s="154"/>
      <c r="HA39" s="154"/>
      <c r="HB39" s="154"/>
      <c r="HC39" s="154"/>
      <c r="HD39" s="154"/>
      <c r="HE39" s="154"/>
      <c r="HF39" s="154"/>
      <c r="HG39" s="154"/>
      <c r="HH39" s="154"/>
      <c r="HI39" s="154"/>
      <c r="HJ39" s="154"/>
      <c r="HK39" s="154"/>
      <c r="HL39" s="154"/>
      <c r="HM39" s="154"/>
      <c r="HN39" s="154"/>
      <c r="HO39" s="154"/>
      <c r="HP39" s="154"/>
      <c r="HQ39" s="154"/>
      <c r="HR39" s="154"/>
      <c r="HS39" s="154"/>
      <c r="HT39" s="154"/>
      <c r="HU39" s="154"/>
      <c r="HV39" s="154"/>
      <c r="HW39" s="154"/>
      <c r="HX39" s="154"/>
      <c r="HY39" s="154"/>
      <c r="HZ39" s="154"/>
      <c r="IA39" s="154"/>
      <c r="IB39" s="154"/>
      <c r="IC39" s="154"/>
      <c r="ID39" s="154"/>
      <c r="IE39" s="154"/>
      <c r="IF39" s="154"/>
      <c r="IG39" s="154"/>
      <c r="IH39" s="154"/>
      <c r="II39" s="154"/>
      <c r="IJ39" s="154"/>
      <c r="IK39" s="154"/>
      <c r="IL39" s="154"/>
      <c r="IM39" s="154"/>
    </row>
    <row r="40" spans="1:247" s="159" customFormat="1" ht="25.5" hidden="1" x14ac:dyDescent="0.25">
      <c r="A40" s="148" t="s">
        <v>233</v>
      </c>
      <c r="B40" s="149" t="s">
        <v>234</v>
      </c>
      <c r="C40" s="150" t="s">
        <v>171</v>
      </c>
      <c r="D40" s="160">
        <v>0</v>
      </c>
      <c r="E40" s="152">
        <v>3513.87907</v>
      </c>
      <c r="F40" s="105"/>
      <c r="G40" s="98">
        <f t="shared" si="2"/>
        <v>3513.87907</v>
      </c>
      <c r="H40" s="99" t="e">
        <f t="shared" si="3"/>
        <v>#DIV/0!</v>
      </c>
    </row>
    <row r="41" spans="1:247" ht="18.75" hidden="1" x14ac:dyDescent="0.3">
      <c r="A41" s="148" t="s">
        <v>235</v>
      </c>
      <c r="B41" s="149" t="s">
        <v>236</v>
      </c>
      <c r="C41" s="150" t="s">
        <v>171</v>
      </c>
      <c r="D41" s="160">
        <v>0</v>
      </c>
      <c r="E41" s="152">
        <v>129.62254999999999</v>
      </c>
      <c r="F41" s="162"/>
      <c r="G41" s="98">
        <f t="shared" si="2"/>
        <v>129.62254999999999</v>
      </c>
      <c r="H41" s="99" t="e">
        <f t="shared" si="3"/>
        <v>#DIV/0!</v>
      </c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</row>
    <row r="42" spans="1:247" ht="15" hidden="1" x14ac:dyDescent="0.25">
      <c r="A42" s="148" t="s">
        <v>237</v>
      </c>
      <c r="B42" s="149" t="s">
        <v>238</v>
      </c>
      <c r="C42" s="150" t="s">
        <v>171</v>
      </c>
      <c r="D42" s="160">
        <v>782.65</v>
      </c>
      <c r="E42" s="152">
        <v>952.20479</v>
      </c>
      <c r="F42" s="163"/>
      <c r="G42" s="98">
        <f t="shared" si="2"/>
        <v>169.55479000000003</v>
      </c>
      <c r="H42" s="99">
        <f t="shared" si="3"/>
        <v>0.21664190889925261</v>
      </c>
    </row>
    <row r="43" spans="1:247" ht="15" hidden="1" x14ac:dyDescent="0.25">
      <c r="A43" s="148" t="s">
        <v>239</v>
      </c>
      <c r="B43" s="149" t="s">
        <v>240</v>
      </c>
      <c r="C43" s="150" t="s">
        <v>171</v>
      </c>
      <c r="D43" s="152">
        <v>179.88499999999999</v>
      </c>
      <c r="E43" s="152">
        <v>147.25441000000001</v>
      </c>
      <c r="F43" s="163"/>
      <c r="G43" s="98">
        <f t="shared" si="2"/>
        <v>-32.630589999999984</v>
      </c>
      <c r="H43" s="99">
        <f t="shared" si="3"/>
        <v>-0.18139694805014306</v>
      </c>
    </row>
    <row r="44" spans="1:247" ht="15" x14ac:dyDescent="0.25">
      <c r="A44" s="139" t="s">
        <v>241</v>
      </c>
      <c r="B44" s="140" t="s">
        <v>242</v>
      </c>
      <c r="C44" s="141" t="s">
        <v>171</v>
      </c>
      <c r="D44" s="142">
        <v>0</v>
      </c>
      <c r="E44" s="152">
        <v>10442.90525</v>
      </c>
      <c r="F44" s="97" t="s">
        <v>218</v>
      </c>
      <c r="G44" s="98">
        <f t="shared" si="2"/>
        <v>10442.90525</v>
      </c>
      <c r="H44" s="99" t="e">
        <f t="shared" si="3"/>
        <v>#DIV/0!</v>
      </c>
    </row>
    <row r="45" spans="1:247" ht="25.5" x14ac:dyDescent="0.25">
      <c r="A45" s="139" t="s">
        <v>243</v>
      </c>
      <c r="B45" s="140" t="s">
        <v>244</v>
      </c>
      <c r="C45" s="141" t="s">
        <v>171</v>
      </c>
      <c r="D45" s="142">
        <v>9.5345652025999996</v>
      </c>
      <c r="E45" s="144">
        <v>12.32282</v>
      </c>
      <c r="F45" s="105" t="s">
        <v>245</v>
      </c>
      <c r="G45" s="98">
        <f t="shared" si="2"/>
        <v>2.7882547974000005</v>
      </c>
      <c r="H45" s="99">
        <f t="shared" si="3"/>
        <v>0.29243649166504904</v>
      </c>
    </row>
    <row r="46" spans="1:247" ht="15" x14ac:dyDescent="0.25">
      <c r="A46" s="139" t="s">
        <v>246</v>
      </c>
      <c r="B46" s="140" t="s">
        <v>247</v>
      </c>
      <c r="C46" s="141" t="s">
        <v>171</v>
      </c>
      <c r="D46" s="142">
        <v>0</v>
      </c>
      <c r="E46" s="144">
        <v>81.797470000000004</v>
      </c>
      <c r="F46" s="180" t="s">
        <v>218</v>
      </c>
      <c r="G46" s="98">
        <f t="shared" si="2"/>
        <v>81.797470000000004</v>
      </c>
      <c r="H46" s="99" t="e">
        <f t="shared" si="3"/>
        <v>#DIV/0!</v>
      </c>
    </row>
    <row r="47" spans="1:247" ht="25.5" x14ac:dyDescent="0.25">
      <c r="A47" s="139" t="s">
        <v>248</v>
      </c>
      <c r="B47" s="140" t="s">
        <v>249</v>
      </c>
      <c r="C47" s="141" t="s">
        <v>171</v>
      </c>
      <c r="D47" s="142">
        <v>0</v>
      </c>
      <c r="E47" s="144">
        <v>3550.1198599999998</v>
      </c>
      <c r="F47" s="181"/>
      <c r="G47" s="98">
        <f t="shared" si="2"/>
        <v>3550.1198599999998</v>
      </c>
      <c r="H47" s="99" t="e">
        <f t="shared" si="3"/>
        <v>#DIV/0!</v>
      </c>
    </row>
    <row r="48" spans="1:247" ht="25.5" x14ac:dyDescent="0.25">
      <c r="A48" s="139" t="s">
        <v>250</v>
      </c>
      <c r="B48" s="140" t="s">
        <v>251</v>
      </c>
      <c r="C48" s="141" t="s">
        <v>171</v>
      </c>
      <c r="D48" s="142">
        <v>0</v>
      </c>
      <c r="E48" s="144">
        <v>379.15825000000001</v>
      </c>
      <c r="F48" s="181"/>
      <c r="G48" s="98">
        <f t="shared" si="2"/>
        <v>379.15825000000001</v>
      </c>
      <c r="H48" s="99" t="e">
        <f t="shared" si="3"/>
        <v>#DIV/0!</v>
      </c>
    </row>
    <row r="49" spans="1:8" ht="15" x14ac:dyDescent="0.25">
      <c r="A49" s="139" t="s">
        <v>252</v>
      </c>
      <c r="B49" s="140" t="s">
        <v>253</v>
      </c>
      <c r="C49" s="141" t="s">
        <v>171</v>
      </c>
      <c r="D49" s="142">
        <v>0</v>
      </c>
      <c r="E49" s="144">
        <v>897.82561999999996</v>
      </c>
      <c r="F49" s="182"/>
      <c r="G49" s="98">
        <f t="shared" si="2"/>
        <v>897.82561999999996</v>
      </c>
      <c r="H49" s="99" t="e">
        <f t="shared" si="3"/>
        <v>#DIV/0!</v>
      </c>
    </row>
    <row r="50" spans="1:8" ht="15" x14ac:dyDescent="0.25">
      <c r="A50" s="139" t="s">
        <v>254</v>
      </c>
      <c r="B50" s="140" t="s">
        <v>255</v>
      </c>
      <c r="C50" s="141" t="s">
        <v>171</v>
      </c>
      <c r="D50" s="142">
        <f>D51+D52+D53+D54+D55+D57</f>
        <v>1328.8841600000003</v>
      </c>
      <c r="E50" s="144">
        <v>912.52368999999987</v>
      </c>
      <c r="F50" s="164" t="s">
        <v>256</v>
      </c>
      <c r="G50" s="98">
        <f t="shared" si="2"/>
        <v>-416.36047000000042</v>
      </c>
      <c r="H50" s="99">
        <f t="shared" si="3"/>
        <v>-0.31331584989319183</v>
      </c>
    </row>
    <row r="51" spans="1:8" s="159" customFormat="1" ht="15" hidden="1" x14ac:dyDescent="0.25">
      <c r="A51" s="148" t="s">
        <v>257</v>
      </c>
      <c r="B51" s="149" t="s">
        <v>258</v>
      </c>
      <c r="C51" s="150" t="s">
        <v>171</v>
      </c>
      <c r="D51" s="160">
        <v>1062.24</v>
      </c>
      <c r="E51" s="165">
        <v>831.92553999999996</v>
      </c>
      <c r="F51" s="162"/>
      <c r="G51" s="98">
        <f t="shared" si="2"/>
        <v>-230.31446000000005</v>
      </c>
      <c r="H51" s="99">
        <f t="shared" si="3"/>
        <v>-0.21681960762162977</v>
      </c>
    </row>
    <row r="52" spans="1:8" s="159" customFormat="1" ht="25.5" hidden="1" x14ac:dyDescent="0.25">
      <c r="A52" s="148" t="s">
        <v>259</v>
      </c>
      <c r="B52" s="149" t="s">
        <v>260</v>
      </c>
      <c r="C52" s="150" t="s">
        <v>171</v>
      </c>
      <c r="D52" s="160">
        <v>11.9</v>
      </c>
      <c r="E52" s="165">
        <v>9.5301399999999994</v>
      </c>
      <c r="F52" s="162"/>
      <c r="G52" s="98">
        <f t="shared" si="2"/>
        <v>-2.369860000000001</v>
      </c>
      <c r="H52" s="99">
        <f t="shared" si="3"/>
        <v>-0.19914789915966391</v>
      </c>
    </row>
    <row r="53" spans="1:8" s="159" customFormat="1" ht="25.5" hidden="1" x14ac:dyDescent="0.25">
      <c r="A53" s="148" t="s">
        <v>261</v>
      </c>
      <c r="B53" s="149" t="s">
        <v>262</v>
      </c>
      <c r="C53" s="150" t="s">
        <v>171</v>
      </c>
      <c r="D53" s="160">
        <v>77.739999999999995</v>
      </c>
      <c r="E53" s="165">
        <v>0</v>
      </c>
      <c r="F53" s="162"/>
      <c r="G53" s="98">
        <f t="shared" si="2"/>
        <v>-77.739999999999995</v>
      </c>
      <c r="H53" s="99">
        <f t="shared" si="3"/>
        <v>-1</v>
      </c>
    </row>
    <row r="54" spans="1:8" s="159" customFormat="1" ht="25.5" hidden="1" x14ac:dyDescent="0.25">
      <c r="A54" s="148" t="s">
        <v>263</v>
      </c>
      <c r="B54" s="149" t="s">
        <v>264</v>
      </c>
      <c r="C54" s="150" t="s">
        <v>171</v>
      </c>
      <c r="D54" s="160">
        <v>47.922910000000002</v>
      </c>
      <c r="E54" s="165">
        <v>27</v>
      </c>
      <c r="F54" s="162"/>
      <c r="G54" s="98">
        <f t="shared" si="2"/>
        <v>-20.922910000000002</v>
      </c>
      <c r="H54" s="99">
        <f t="shared" si="3"/>
        <v>-0.43659514833302071</v>
      </c>
    </row>
    <row r="55" spans="1:8" s="159" customFormat="1" ht="38.25" hidden="1" x14ac:dyDescent="0.25">
      <c r="A55" s="148" t="s">
        <v>265</v>
      </c>
      <c r="B55" s="149" t="s">
        <v>266</v>
      </c>
      <c r="C55" s="150" t="s">
        <v>171</v>
      </c>
      <c r="D55" s="160">
        <v>1.66</v>
      </c>
      <c r="E55" s="165">
        <v>44</v>
      </c>
      <c r="F55" s="162"/>
      <c r="G55" s="98">
        <f t="shared" si="2"/>
        <v>42.34</v>
      </c>
      <c r="H55" s="99">
        <f t="shared" si="3"/>
        <v>25.506024096385545</v>
      </c>
    </row>
    <row r="56" spans="1:8" s="159" customFormat="1" ht="28.5" hidden="1" customHeight="1" x14ac:dyDescent="0.25">
      <c r="A56" s="148" t="s">
        <v>267</v>
      </c>
      <c r="B56" s="149" t="s">
        <v>268</v>
      </c>
      <c r="C56" s="150" t="s">
        <v>171</v>
      </c>
      <c r="D56" s="160">
        <v>0</v>
      </c>
      <c r="E56" s="165">
        <v>0</v>
      </c>
      <c r="F56" s="162"/>
      <c r="G56" s="98">
        <f t="shared" si="2"/>
        <v>0</v>
      </c>
      <c r="H56" s="99" t="e">
        <f t="shared" si="3"/>
        <v>#DIV/0!</v>
      </c>
    </row>
    <row r="57" spans="1:8" s="159" customFormat="1" ht="38.25" hidden="1" x14ac:dyDescent="0.25">
      <c r="A57" s="148" t="s">
        <v>269</v>
      </c>
      <c r="B57" s="149" t="s">
        <v>270</v>
      </c>
      <c r="C57" s="150" t="s">
        <v>171</v>
      </c>
      <c r="D57" s="160">
        <v>127.42125</v>
      </c>
      <c r="E57" s="165">
        <v>0</v>
      </c>
      <c r="F57" s="162"/>
      <c r="G57" s="98">
        <f t="shared" si="2"/>
        <v>-127.42125</v>
      </c>
      <c r="H57" s="99">
        <f t="shared" si="3"/>
        <v>-1</v>
      </c>
    </row>
    <row r="58" spans="1:8" ht="15" x14ac:dyDescent="0.25">
      <c r="A58" s="139" t="s">
        <v>271</v>
      </c>
      <c r="B58" s="140" t="s">
        <v>272</v>
      </c>
      <c r="C58" s="141" t="s">
        <v>171</v>
      </c>
      <c r="D58" s="142">
        <v>0</v>
      </c>
      <c r="E58" s="144">
        <v>945.42674999999997</v>
      </c>
      <c r="F58" s="97" t="s">
        <v>218</v>
      </c>
      <c r="G58" s="98">
        <f t="shared" si="2"/>
        <v>945.42674999999997</v>
      </c>
      <c r="H58" s="99" t="e">
        <f t="shared" si="3"/>
        <v>#DIV/0!</v>
      </c>
    </row>
    <row r="59" spans="1:8" ht="63.75" x14ac:dyDescent="0.25">
      <c r="A59" s="139" t="s">
        <v>273</v>
      </c>
      <c r="B59" s="140" t="s">
        <v>274</v>
      </c>
      <c r="C59" s="141" t="s">
        <v>171</v>
      </c>
      <c r="D59" s="144">
        <v>35.19</v>
      </c>
      <c r="E59" s="144">
        <v>590.90000999999995</v>
      </c>
      <c r="F59" s="166" t="s">
        <v>275</v>
      </c>
      <c r="G59" s="98">
        <f t="shared" si="2"/>
        <v>555.71001000000001</v>
      </c>
      <c r="H59" s="99">
        <f t="shared" si="3"/>
        <v>15.791702472293267</v>
      </c>
    </row>
    <row r="60" spans="1:8" ht="15" x14ac:dyDescent="0.25">
      <c r="A60" s="139" t="s">
        <v>276</v>
      </c>
      <c r="B60" s="140" t="s">
        <v>277</v>
      </c>
      <c r="C60" s="141" t="s">
        <v>171</v>
      </c>
      <c r="D60" s="142">
        <v>0</v>
      </c>
      <c r="E60" s="144">
        <v>56.593559999999997</v>
      </c>
      <c r="F60" s="97" t="s">
        <v>218</v>
      </c>
      <c r="G60" s="98">
        <f t="shared" si="2"/>
        <v>56.593559999999997</v>
      </c>
      <c r="H60" s="99" t="e">
        <f t="shared" si="3"/>
        <v>#DIV/0!</v>
      </c>
    </row>
    <row r="61" spans="1:8" ht="15" x14ac:dyDescent="0.25">
      <c r="A61" s="139" t="s">
        <v>278</v>
      </c>
      <c r="B61" s="140" t="s">
        <v>279</v>
      </c>
      <c r="C61" s="141" t="s">
        <v>171</v>
      </c>
      <c r="D61" s="142">
        <v>162.30000000000001</v>
      </c>
      <c r="E61" s="144">
        <v>345.10701999999998</v>
      </c>
      <c r="F61" s="97" t="s">
        <v>200</v>
      </c>
      <c r="G61" s="98">
        <f t="shared" si="2"/>
        <v>182.80701999999997</v>
      </c>
      <c r="H61" s="99">
        <f t="shared" si="3"/>
        <v>1.126352556993222</v>
      </c>
    </row>
    <row r="62" spans="1:8" ht="15" x14ac:dyDescent="0.25">
      <c r="A62" s="139" t="s">
        <v>280</v>
      </c>
      <c r="B62" s="140" t="s">
        <v>281</v>
      </c>
      <c r="C62" s="141" t="s">
        <v>171</v>
      </c>
      <c r="D62" s="142">
        <v>0</v>
      </c>
      <c r="E62" s="144">
        <v>170.13713999999999</v>
      </c>
      <c r="F62" s="183" t="s">
        <v>218</v>
      </c>
      <c r="G62" s="98">
        <f t="shared" si="2"/>
        <v>170.13713999999999</v>
      </c>
      <c r="H62" s="99" t="e">
        <f t="shared" si="3"/>
        <v>#DIV/0!</v>
      </c>
    </row>
    <row r="63" spans="1:8" ht="25.5" x14ac:dyDescent="0.25">
      <c r="A63" s="139" t="s">
        <v>282</v>
      </c>
      <c r="B63" s="140" t="s">
        <v>283</v>
      </c>
      <c r="C63" s="141" t="s">
        <v>171</v>
      </c>
      <c r="D63" s="142">
        <v>0</v>
      </c>
      <c r="E63" s="144">
        <v>948.87480000000005</v>
      </c>
      <c r="F63" s="183"/>
      <c r="G63" s="98">
        <f t="shared" si="2"/>
        <v>948.87480000000005</v>
      </c>
      <c r="H63" s="99" t="e">
        <f t="shared" si="3"/>
        <v>#DIV/0!</v>
      </c>
    </row>
    <row r="64" spans="1:8" ht="25.5" x14ac:dyDescent="0.25">
      <c r="A64" s="139" t="s">
        <v>284</v>
      </c>
      <c r="B64" s="140" t="s">
        <v>285</v>
      </c>
      <c r="C64" s="141" t="s">
        <v>171</v>
      </c>
      <c r="D64" s="142">
        <v>0</v>
      </c>
      <c r="E64" s="144">
        <v>189.81622999999999</v>
      </c>
      <c r="F64" s="183"/>
      <c r="G64" s="98">
        <f t="shared" si="2"/>
        <v>189.81622999999999</v>
      </c>
      <c r="H64" s="99" t="e">
        <f t="shared" si="3"/>
        <v>#DIV/0!</v>
      </c>
    </row>
    <row r="65" spans="1:8" ht="25.5" x14ac:dyDescent="0.25">
      <c r="A65" s="139" t="s">
        <v>286</v>
      </c>
      <c r="B65" s="140" t="s">
        <v>287</v>
      </c>
      <c r="C65" s="141" t="s">
        <v>171</v>
      </c>
      <c r="D65" s="142">
        <v>0</v>
      </c>
      <c r="E65" s="144">
        <v>54.437550000000002</v>
      </c>
      <c r="F65" s="183"/>
      <c r="G65" s="98">
        <f t="shared" si="2"/>
        <v>54.437550000000002</v>
      </c>
      <c r="H65" s="99" t="e">
        <f t="shared" si="3"/>
        <v>#DIV/0!</v>
      </c>
    </row>
    <row r="66" spans="1:8" ht="15" x14ac:dyDescent="0.25">
      <c r="A66" s="139" t="s">
        <v>288</v>
      </c>
      <c r="B66" s="140" t="s">
        <v>289</v>
      </c>
      <c r="C66" s="141" t="s">
        <v>171</v>
      </c>
      <c r="D66" s="142">
        <v>0</v>
      </c>
      <c r="E66" s="144">
        <v>7447.5425600000008</v>
      </c>
      <c r="F66" s="183"/>
      <c r="G66" s="98">
        <f t="shared" si="2"/>
        <v>7447.5425600000008</v>
      </c>
      <c r="H66" s="99" t="e">
        <f t="shared" si="3"/>
        <v>#DIV/0!</v>
      </c>
    </row>
    <row r="67" spans="1:8" ht="15" x14ac:dyDescent="0.25">
      <c r="A67" s="139" t="s">
        <v>290</v>
      </c>
      <c r="B67" s="140" t="s">
        <v>291</v>
      </c>
      <c r="C67" s="141" t="s">
        <v>171</v>
      </c>
      <c r="D67" s="142">
        <v>0</v>
      </c>
      <c r="E67" s="144">
        <v>2472.6957299999999</v>
      </c>
      <c r="F67" s="183"/>
      <c r="G67" s="98"/>
      <c r="H67" s="99"/>
    </row>
    <row r="68" spans="1:8" ht="25.5" x14ac:dyDescent="0.25">
      <c r="A68" s="139" t="s">
        <v>292</v>
      </c>
      <c r="B68" s="167" t="s">
        <v>293</v>
      </c>
      <c r="C68" s="141" t="s">
        <v>171</v>
      </c>
      <c r="D68" s="144">
        <v>0</v>
      </c>
      <c r="E68" s="168">
        <f>SUM(E69:E72)</f>
        <v>5179.9040000000005</v>
      </c>
      <c r="F68" s="184" t="s">
        <v>294</v>
      </c>
      <c r="G68" s="98">
        <f t="shared" si="2"/>
        <v>5179.9040000000005</v>
      </c>
      <c r="H68" s="99" t="e">
        <f t="shared" si="3"/>
        <v>#DIV/0!</v>
      </c>
    </row>
    <row r="69" spans="1:8" s="159" customFormat="1" ht="15" x14ac:dyDescent="0.25">
      <c r="A69" s="148"/>
      <c r="B69" s="169" t="s">
        <v>295</v>
      </c>
      <c r="C69" s="141" t="s">
        <v>171</v>
      </c>
      <c r="D69" s="152">
        <v>0</v>
      </c>
      <c r="E69" s="152">
        <v>410.20299999999997</v>
      </c>
      <c r="F69" s="184"/>
      <c r="G69" s="117">
        <f t="shared" si="2"/>
        <v>410.20299999999997</v>
      </c>
      <c r="H69" s="118" t="e">
        <f t="shared" si="3"/>
        <v>#DIV/0!</v>
      </c>
    </row>
    <row r="70" spans="1:8" s="159" customFormat="1" ht="25.5" x14ac:dyDescent="0.25">
      <c r="A70" s="148"/>
      <c r="B70" s="169" t="s">
        <v>296</v>
      </c>
      <c r="C70" s="141" t="s">
        <v>171</v>
      </c>
      <c r="D70" s="152">
        <v>0</v>
      </c>
      <c r="E70" s="152">
        <v>1429.7160000000001</v>
      </c>
      <c r="F70" s="184"/>
      <c r="G70" s="117"/>
      <c r="H70" s="118"/>
    </row>
    <row r="71" spans="1:8" s="159" customFormat="1" ht="15" x14ac:dyDescent="0.25">
      <c r="A71" s="148"/>
      <c r="B71" s="169" t="s">
        <v>297</v>
      </c>
      <c r="C71" s="141" t="s">
        <v>171</v>
      </c>
      <c r="D71" s="152">
        <v>0</v>
      </c>
      <c r="E71" s="152">
        <v>36.984999999999999</v>
      </c>
      <c r="F71" s="184"/>
      <c r="G71" s="117"/>
      <c r="H71" s="118"/>
    </row>
    <row r="72" spans="1:8" s="159" customFormat="1" ht="15" x14ac:dyDescent="0.25">
      <c r="A72" s="148"/>
      <c r="B72" s="169" t="s">
        <v>298</v>
      </c>
      <c r="C72" s="141" t="s">
        <v>171</v>
      </c>
      <c r="D72" s="152">
        <v>0</v>
      </c>
      <c r="E72" s="152">
        <v>3303</v>
      </c>
      <c r="F72" s="184"/>
      <c r="G72" s="117"/>
      <c r="H72" s="118"/>
    </row>
    <row r="73" spans="1:8" x14ac:dyDescent="0.2">
      <c r="E73" s="170"/>
    </row>
  </sheetData>
  <mergeCells count="21">
    <mergeCell ref="A2:C2"/>
    <mergeCell ref="A3:A5"/>
    <mergeCell ref="B3:B5"/>
    <mergeCell ref="C3:C5"/>
    <mergeCell ref="D3:E3"/>
    <mergeCell ref="A26:C26"/>
    <mergeCell ref="A27:A29"/>
    <mergeCell ref="B27:B29"/>
    <mergeCell ref="C27:C29"/>
    <mergeCell ref="D27:E27"/>
    <mergeCell ref="D28:D29"/>
    <mergeCell ref="E28:E29"/>
    <mergeCell ref="F46:F49"/>
    <mergeCell ref="F62:F67"/>
    <mergeCell ref="F68:F72"/>
    <mergeCell ref="G3:G6"/>
    <mergeCell ref="D4:D5"/>
    <mergeCell ref="E4:E5"/>
    <mergeCell ref="F27:F30"/>
    <mergeCell ref="G27:G30"/>
    <mergeCell ref="F3:F6"/>
  </mergeCells>
  <pageMargins left="0.51181102362204722" right="0" top="0.55118110236220474" bottom="0.39370078740157483" header="0.31496062992125984" footer="0.31496062992125984"/>
  <pageSetup paperSize="8" scale="77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стр.1_3</vt:lpstr>
      <vt:lpstr>Расшифровка прочих расходов</vt:lpstr>
      <vt:lpstr>стр.1_3!Заголовки_для_печати</vt:lpstr>
      <vt:lpstr>'Расшифровка прочих расходов'!Область_печати</vt:lpstr>
      <vt:lpstr>стр.1_3!Область_печати</vt:lpstr>
    </vt:vector>
  </TitlesOfParts>
  <Company>MRSK-YUGA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Лаптенок Анна Георгиевна</dc:creator>
  <cp:lastModifiedBy>Лаптенок Анна Георгиевна</cp:lastModifiedBy>
  <cp:lastPrinted>2021-03-25T10:51:22Z</cp:lastPrinted>
  <dcterms:created xsi:type="dcterms:W3CDTF">2021-03-25T10:26:41Z</dcterms:created>
  <dcterms:modified xsi:type="dcterms:W3CDTF">2021-03-31T11:52:58Z</dcterms:modified>
</cp:coreProperties>
</file>